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25" windowWidth="11610" windowHeight="5325"/>
  </bookViews>
  <sheets>
    <sheet name="приложение " sheetId="3" r:id="rId1"/>
    <sheet name="Лист1" sheetId="4" r:id="rId2"/>
  </sheets>
  <externalReferences>
    <externalReference r:id="rId3"/>
  </externalReferences>
  <definedNames>
    <definedName name="_xlnm.Database">[1]ТЕХАРАК!#REF!</definedName>
    <definedName name="_xlnm.Print_Area" localSheetId="0">'приложение '!$3:$4</definedName>
  </definedNames>
  <calcPr calcId="145621"/>
</workbook>
</file>

<file path=xl/calcChain.xml><?xml version="1.0" encoding="utf-8"?>
<calcChain xmlns="http://schemas.openxmlformats.org/spreadsheetml/2006/main">
  <c r="DW55" i="3" l="1"/>
  <c r="DX55" i="3"/>
  <c r="DU42" i="3"/>
  <c r="DY42" i="3" s="1"/>
  <c r="DV54" i="3"/>
  <c r="DU54" i="3"/>
  <c r="DY54" i="3" s="1"/>
  <c r="DV53" i="3"/>
  <c r="DU53" i="3"/>
  <c r="DY53" i="3" s="1"/>
  <c r="DV30" i="3"/>
  <c r="DU30" i="3"/>
  <c r="DY30" i="3" s="1"/>
  <c r="DU29" i="3"/>
  <c r="DY29" i="3" s="1"/>
  <c r="DV52" i="3"/>
  <c r="DU52" i="3"/>
  <c r="DY52" i="3" s="1"/>
  <c r="DV28" i="3"/>
  <c r="DU28" i="3"/>
  <c r="DY28" i="3" s="1"/>
  <c r="DV27" i="3"/>
  <c r="DU27" i="3"/>
  <c r="DY27" i="3" s="1"/>
  <c r="DV26" i="3"/>
  <c r="DU26" i="3"/>
  <c r="DY26" i="3" s="1"/>
  <c r="DV25" i="3"/>
  <c r="DU25" i="3"/>
  <c r="DY25" i="3" s="1"/>
  <c r="DV23" i="3"/>
  <c r="DU23" i="3"/>
  <c r="DY23" i="3" s="1"/>
  <c r="DV11" i="3"/>
  <c r="DU11" i="3"/>
  <c r="DY11" i="3" s="1"/>
  <c r="DV10" i="3"/>
  <c r="DU10" i="3"/>
  <c r="DY10" i="3" s="1"/>
  <c r="DV24" i="3"/>
  <c r="DU24" i="3"/>
  <c r="DY24" i="3" s="1"/>
  <c r="DV18" i="3"/>
  <c r="DU18" i="3"/>
  <c r="DY18" i="3" s="1"/>
  <c r="DV17" i="3"/>
  <c r="DU17" i="3"/>
  <c r="DY17" i="3" s="1"/>
  <c r="DV39" i="3"/>
  <c r="DU39" i="3"/>
  <c r="DY39" i="3" s="1"/>
  <c r="DV44" i="3"/>
  <c r="DU44" i="3"/>
  <c r="DY44" i="3" s="1"/>
  <c r="DV43" i="3"/>
  <c r="DU43" i="3"/>
  <c r="DY43" i="3" s="1"/>
  <c r="DU22" i="3"/>
  <c r="DY22" i="3" s="1"/>
  <c r="DV21" i="3"/>
  <c r="DU21" i="3"/>
  <c r="DY21" i="3" s="1"/>
  <c r="DV20" i="3"/>
  <c r="DU20" i="3"/>
  <c r="DY20" i="3" s="1"/>
  <c r="DV19" i="3"/>
  <c r="DU19" i="3"/>
  <c r="DY19" i="3" s="1"/>
  <c r="DV41" i="3"/>
  <c r="DU41" i="3"/>
  <c r="DY41" i="3" s="1"/>
  <c r="DV16" i="3"/>
  <c r="DU16" i="3"/>
  <c r="DY16" i="3" s="1"/>
  <c r="DV40" i="3"/>
  <c r="DU40" i="3"/>
  <c r="DY40" i="3" s="1"/>
  <c r="DV46" i="3"/>
  <c r="DU46" i="3"/>
  <c r="DY46" i="3" s="1"/>
  <c r="DV45" i="3"/>
  <c r="DU45" i="3"/>
  <c r="DY45" i="3" s="1"/>
  <c r="DV51" i="3"/>
  <c r="DU51" i="3"/>
  <c r="DY51" i="3" s="1"/>
  <c r="DV50" i="3"/>
  <c r="DU50" i="3"/>
  <c r="DY50" i="3" s="1"/>
  <c r="DV49" i="3"/>
  <c r="DU49" i="3"/>
  <c r="DY49" i="3" s="1"/>
  <c r="DU48" i="3"/>
  <c r="DY48" i="3" s="1"/>
  <c r="DV48" i="3"/>
  <c r="DV47" i="3"/>
  <c r="DU47" i="3"/>
  <c r="DY47" i="3" s="1"/>
  <c r="DV15" i="3"/>
  <c r="DU15" i="3"/>
  <c r="DY15" i="3" s="1"/>
  <c r="DV35" i="3"/>
  <c r="DU35" i="3"/>
  <c r="DY35" i="3" s="1"/>
  <c r="DV34" i="3"/>
  <c r="DU34" i="3"/>
  <c r="DY34" i="3" s="1"/>
  <c r="DV38" i="3"/>
  <c r="DU38" i="3"/>
  <c r="DY38" i="3" s="1"/>
  <c r="DV37" i="3"/>
  <c r="DU37" i="3"/>
  <c r="DY37" i="3" s="1"/>
  <c r="DV36" i="3"/>
  <c r="DU36" i="3"/>
  <c r="DY36" i="3" s="1"/>
  <c r="DV33" i="3"/>
  <c r="DU33" i="3"/>
  <c r="DY33" i="3" s="1"/>
  <c r="DV14" i="3"/>
  <c r="DU14" i="3"/>
  <c r="DY14" i="3" s="1"/>
  <c r="DV7" i="3"/>
  <c r="DU7" i="3"/>
  <c r="DY7" i="3" s="1"/>
  <c r="DU6" i="3"/>
  <c r="DY6" i="3" s="1"/>
  <c r="DV6" i="3"/>
  <c r="DV9" i="3"/>
  <c r="DU9" i="3"/>
  <c r="DY9" i="3" s="1"/>
  <c r="DV13" i="3"/>
  <c r="DU13" i="3"/>
  <c r="DY13" i="3" s="1"/>
  <c r="DU32" i="3"/>
  <c r="DY32" i="3" s="1"/>
  <c r="DV32" i="3"/>
  <c r="DV31" i="3"/>
  <c r="DU31" i="3"/>
  <c r="DY31" i="3" s="1"/>
  <c r="DV5" i="3"/>
  <c r="DV55" i="3" s="1"/>
  <c r="DU5" i="3"/>
  <c r="DY5" i="3" s="1"/>
  <c r="DY55" i="3" s="1"/>
  <c r="DV12" i="3"/>
  <c r="DU12" i="3"/>
  <c r="DY12" i="3" s="1"/>
  <c r="DU8" i="3"/>
  <c r="DY8" i="3" s="1"/>
  <c r="DV8" i="3"/>
  <c r="O54" i="3"/>
  <c r="N54" i="3" s="1"/>
  <c r="O53" i="3"/>
  <c r="N53" i="3" s="1"/>
  <c r="O30" i="3"/>
  <c r="N30" i="3" s="1"/>
  <c r="O29" i="3"/>
  <c r="N29" i="3" s="1"/>
  <c r="O52" i="3"/>
  <c r="N52" i="3" s="1"/>
  <c r="O28" i="3"/>
  <c r="N28" i="3" s="1"/>
  <c r="O27" i="3"/>
  <c r="N27" i="3" s="1"/>
  <c r="O26" i="3"/>
  <c r="N26" i="3" s="1"/>
  <c r="O25" i="3"/>
  <c r="N25" i="3" s="1"/>
  <c r="O23" i="3"/>
  <c r="N23" i="3" s="1"/>
  <c r="O11" i="3"/>
  <c r="N11" i="3" s="1"/>
  <c r="O10" i="3"/>
  <c r="N10" i="3" s="1"/>
  <c r="O24" i="3"/>
  <c r="N24" i="3" s="1"/>
  <c r="DU55" i="3" l="1"/>
  <c r="O18" i="3"/>
  <c r="N18" i="3" s="1"/>
  <c r="O17" i="3"/>
  <c r="N17" i="3" s="1"/>
  <c r="O39" i="3"/>
  <c r="N39" i="3" s="1"/>
  <c r="O44" i="3"/>
  <c r="N44" i="3" s="1"/>
  <c r="O43" i="3"/>
  <c r="N43" i="3" s="1"/>
  <c r="O42" i="3"/>
  <c r="N42" i="3" s="1"/>
  <c r="O22" i="3"/>
  <c r="N22" i="3" s="1"/>
  <c r="O21" i="3"/>
  <c r="N21" i="3" s="1"/>
  <c r="O20" i="3"/>
  <c r="N20" i="3" s="1"/>
  <c r="O19" i="3"/>
  <c r="N19" i="3" s="1"/>
  <c r="O41" i="3"/>
  <c r="N41" i="3" s="1"/>
  <c r="O16" i="3"/>
  <c r="N16" i="3" s="1"/>
  <c r="O40" i="3"/>
  <c r="N40" i="3" s="1"/>
  <c r="O46" i="3"/>
  <c r="N46" i="3" s="1"/>
  <c r="O45" i="3"/>
  <c r="N45" i="3" s="1"/>
  <c r="O51" i="3"/>
  <c r="N51" i="3" s="1"/>
  <c r="O50" i="3"/>
  <c r="N50" i="3" s="1"/>
  <c r="O49" i="3"/>
  <c r="N49" i="3" s="1"/>
  <c r="O48" i="3"/>
  <c r="N48" i="3" s="1"/>
  <c r="O47" i="3"/>
  <c r="N47" i="3" s="1"/>
  <c r="O15" i="3"/>
  <c r="N15" i="3" s="1"/>
  <c r="O35" i="3"/>
  <c r="N35" i="3" s="1"/>
  <c r="O34" i="3"/>
  <c r="N34" i="3" s="1"/>
  <c r="O38" i="3"/>
  <c r="N38" i="3" s="1"/>
  <c r="O37" i="3"/>
  <c r="N37" i="3" s="1"/>
  <c r="O36" i="3"/>
  <c r="N36" i="3" s="1"/>
  <c r="O33" i="3"/>
  <c r="N33" i="3" s="1"/>
  <c r="O14" i="3"/>
  <c r="N14" i="3" s="1"/>
  <c r="O7" i="3"/>
  <c r="N7" i="3" s="1"/>
  <c r="O6" i="3"/>
  <c r="N6" i="3" s="1"/>
  <c r="O9" i="3"/>
  <c r="N9" i="3" s="1"/>
  <c r="O13" i="3"/>
  <c r="N13" i="3" s="1"/>
  <c r="O32" i="3"/>
  <c r="N32" i="3" s="1"/>
  <c r="O31" i="3"/>
  <c r="N31" i="3" s="1"/>
  <c r="O5" i="3"/>
  <c r="N5" i="3" s="1"/>
  <c r="O12" i="3"/>
  <c r="N12" i="3" s="1"/>
  <c r="CM1" i="4"/>
  <c r="CA1" i="4"/>
  <c r="BX1" i="4"/>
  <c r="BT1" i="4"/>
  <c r="N1" i="4"/>
  <c r="M1" i="4"/>
  <c r="CV1" i="4" l="1"/>
  <c r="CW1" i="4" s="1"/>
  <c r="DZ55" i="3"/>
  <c r="O8" i="3" l="1"/>
  <c r="N8" i="3" s="1"/>
  <c r="BU8" i="3"/>
  <c r="CC8" i="3"/>
  <c r="CN8" i="3"/>
  <c r="BY8" i="3"/>
  <c r="CB8" i="3" s="1"/>
  <c r="CF8" i="3" s="1"/>
  <c r="BU12" i="3"/>
  <c r="CC12" i="3"/>
  <c r="CN12" i="3"/>
  <c r="BU5" i="3"/>
  <c r="CN5" i="3"/>
  <c r="BU32" i="3"/>
  <c r="BY32" i="3"/>
  <c r="CB32" i="3" s="1"/>
  <c r="CF32" i="3" s="1"/>
  <c r="CC32" i="3"/>
  <c r="CN32" i="3"/>
  <c r="BU13" i="3"/>
  <c r="CC13" i="3"/>
  <c r="CN13" i="3"/>
  <c r="BU9" i="3"/>
  <c r="BY9" i="3"/>
  <c r="CB9" i="3" s="1"/>
  <c r="CF9" i="3" s="1"/>
  <c r="CC9" i="3"/>
  <c r="CN9" i="3"/>
  <c r="BU6" i="3"/>
  <c r="BY12" i="3" s="1"/>
  <c r="CB12" i="3" s="1"/>
  <c r="CF12" i="3" s="1"/>
  <c r="BY6" i="3"/>
  <c r="CB6" i="3" s="1"/>
  <c r="CF6" i="3" s="1"/>
  <c r="CN6" i="3"/>
  <c r="BU7" i="3"/>
  <c r="BY5" i="3" s="1"/>
  <c r="CB5" i="3" s="1"/>
  <c r="CF5" i="3" s="1"/>
  <c r="BY7" i="3"/>
  <c r="CB7" i="3" s="1"/>
  <c r="CF7" i="3" s="1"/>
  <c r="CC7" i="3"/>
  <c r="CN7" i="3"/>
  <c r="BU14" i="3"/>
  <c r="BY14" i="3"/>
  <c r="CB14" i="3" s="1"/>
  <c r="CF14" i="3" s="1"/>
  <c r="CC14" i="3"/>
  <c r="CN14" i="3"/>
  <c r="BU33" i="3"/>
  <c r="BY33" i="3"/>
  <c r="CB33" i="3" s="1"/>
  <c r="CF33" i="3" s="1"/>
  <c r="CC33" i="3"/>
  <c r="CN33" i="3"/>
  <c r="BU36" i="3"/>
  <c r="BY36" i="3"/>
  <c r="CB36" i="3" s="1"/>
  <c r="CF36" i="3" s="1"/>
  <c r="CC36" i="3"/>
  <c r="CN36" i="3"/>
  <c r="BU38" i="3"/>
  <c r="BY38" i="3"/>
  <c r="CB38" i="3" s="1"/>
  <c r="CF38" i="3" s="1"/>
  <c r="CC38" i="3"/>
  <c r="CI38" i="3"/>
  <c r="CN38" i="3" s="1"/>
  <c r="BU34" i="3"/>
  <c r="BY13" i="3" s="1"/>
  <c r="CB13" i="3" s="1"/>
  <c r="CF13" i="3" s="1"/>
  <c r="BY34" i="3"/>
  <c r="CB34" i="3" s="1"/>
  <c r="CF34" i="3" s="1"/>
  <c r="CN34" i="3"/>
  <c r="BU15" i="3"/>
  <c r="CW15" i="3" s="1"/>
  <c r="CX15" i="3" s="1"/>
  <c r="BY15" i="3"/>
  <c r="CB15" i="3" s="1"/>
  <c r="CF15" i="3" s="1"/>
  <c r="CC15" i="3"/>
  <c r="CI15" i="3"/>
  <c r="CN15" i="3" s="1"/>
  <c r="BU47" i="3"/>
  <c r="CW47" i="3" s="1"/>
  <c r="CX47" i="3" s="1"/>
  <c r="BY47" i="3"/>
  <c r="CB47" i="3" s="1"/>
  <c r="CF47" i="3" s="1"/>
  <c r="CC47" i="3"/>
  <c r="CN47" i="3"/>
  <c r="DN55" i="3"/>
  <c r="DO55" i="3"/>
  <c r="CW6" i="3" l="1"/>
  <c r="CW8" i="3"/>
  <c r="CX8" i="3" s="1"/>
  <c r="CW33" i="3"/>
  <c r="CX33" i="3" s="1"/>
  <c r="CW38" i="3"/>
  <c r="CX38" i="3" s="1"/>
  <c r="CW13" i="3"/>
  <c r="CX13" i="3" s="1"/>
  <c r="CW14" i="3"/>
  <c r="CX14" i="3" s="1"/>
  <c r="CW32" i="3"/>
  <c r="CX32" i="3" s="1"/>
  <c r="CW36" i="3"/>
  <c r="CX36" i="3" s="1"/>
  <c r="CW7" i="3"/>
  <c r="CX7" i="3" s="1"/>
  <c r="CW9" i="3"/>
  <c r="CX9" i="3" s="1"/>
  <c r="CW12" i="3"/>
  <c r="CX12" i="3" s="1"/>
  <c r="CW34" i="3"/>
  <c r="CX34" i="3" s="1"/>
  <c r="CW5" i="3"/>
  <c r="CX5" i="3" s="1"/>
</calcChain>
</file>

<file path=xl/sharedStrings.xml><?xml version="1.0" encoding="utf-8"?>
<sst xmlns="http://schemas.openxmlformats.org/spreadsheetml/2006/main" count="764" uniqueCount="303">
  <si>
    <t>Беринга д.11</t>
  </si>
  <si>
    <t xml:space="preserve">Беринга д.11                   </t>
  </si>
  <si>
    <t>Шмидта д.37</t>
  </si>
  <si>
    <t xml:space="preserve">Шмидта д.37              </t>
  </si>
  <si>
    <t>51:П:НЖ-</t>
  </si>
  <si>
    <t>п</t>
  </si>
  <si>
    <t>п-</t>
  </si>
  <si>
    <t>пр.Ленина д.94</t>
  </si>
  <si>
    <t xml:space="preserve">пр.Ленина д.94                 </t>
  </si>
  <si>
    <t>Рыбный проезд д.8</t>
  </si>
  <si>
    <t xml:space="preserve">Рыбный проезд д.8              </t>
  </si>
  <si>
    <t>Самойловой д.12</t>
  </si>
  <si>
    <t xml:space="preserve">Самойловой д.12                </t>
  </si>
  <si>
    <t>Самойловой д.5</t>
  </si>
  <si>
    <t xml:space="preserve">Самойловой д.5                 </t>
  </si>
  <si>
    <t>Северный проезд д.2</t>
  </si>
  <si>
    <t xml:space="preserve">Северный проезд д.2            </t>
  </si>
  <si>
    <t>Тарана д.19</t>
  </si>
  <si>
    <t xml:space="preserve">Тарана д.19                    </t>
  </si>
  <si>
    <t>Халатина д.19</t>
  </si>
  <si>
    <t xml:space="preserve">Халатина д.19                  </t>
  </si>
  <si>
    <t>Хлобыстова д.11</t>
  </si>
  <si>
    <t xml:space="preserve">Хлобыстова д.11                </t>
  </si>
  <si>
    <t>51:О:НЖ-</t>
  </si>
  <si>
    <t>о</t>
  </si>
  <si>
    <t>о-</t>
  </si>
  <si>
    <t>Буркова д.13</t>
  </si>
  <si>
    <t xml:space="preserve">Буркова д.13                   </t>
  </si>
  <si>
    <t xml:space="preserve">Кильдинская д.19               </t>
  </si>
  <si>
    <t>Книповича д.34</t>
  </si>
  <si>
    <t xml:space="preserve">Книповича д.34                 </t>
  </si>
  <si>
    <t>Гаджиева д.7</t>
  </si>
  <si>
    <t xml:space="preserve">Гаджиева д.7                   </t>
  </si>
  <si>
    <t xml:space="preserve">Загородная д.26 </t>
  </si>
  <si>
    <t>Загородная д.26</t>
  </si>
  <si>
    <t>Полярные Зори д.17 корп.2</t>
  </si>
  <si>
    <t xml:space="preserve">Полярные Зори д.17 корп. 2           </t>
  </si>
  <si>
    <t>Полярные Зори д.25 корп.1</t>
  </si>
  <si>
    <t xml:space="preserve">Полярные Зори д.25 корп. 1           </t>
  </si>
  <si>
    <t>Коминтерна д.18</t>
  </si>
  <si>
    <t>Нахимова д.17</t>
  </si>
  <si>
    <t>Нахимова д.34</t>
  </si>
  <si>
    <t>пр.Ленина д.68</t>
  </si>
  <si>
    <t xml:space="preserve">пр.Ленина д.68                 </t>
  </si>
  <si>
    <t xml:space="preserve"> -</t>
  </si>
  <si>
    <t>Аскольдовцев д.35</t>
  </si>
  <si>
    <t xml:space="preserve">Аскольдовцев д.35              </t>
  </si>
  <si>
    <t>проезд Связи д.28</t>
  </si>
  <si>
    <t xml:space="preserve">проезд Связи д.28              </t>
  </si>
  <si>
    <t>Пушкинская д.5</t>
  </si>
  <si>
    <t xml:space="preserve">Пушкинская д.5                 </t>
  </si>
  <si>
    <t>пр.Г.-североморцев д.49</t>
  </si>
  <si>
    <t xml:space="preserve">пр.Г.-североморцев д.49         </t>
  </si>
  <si>
    <t>Северный проезд д.6</t>
  </si>
  <si>
    <t xml:space="preserve">Северный проезд д.6            </t>
  </si>
  <si>
    <t>Привокзальная д.14</t>
  </si>
  <si>
    <t>Привокзальная д.18</t>
  </si>
  <si>
    <t>Ростинская д.9</t>
  </si>
  <si>
    <t>Сафонова д.12</t>
  </si>
  <si>
    <t xml:space="preserve">Сафонова д.12                  </t>
  </si>
  <si>
    <t>Сафонова д.14</t>
  </si>
  <si>
    <t xml:space="preserve">Сафонова д.14                  </t>
  </si>
  <si>
    <t>Свердлова д.10 корп.3</t>
  </si>
  <si>
    <t xml:space="preserve">Свердлова д.10 корп. 3               </t>
  </si>
  <si>
    <t>Сивко д.9/3</t>
  </si>
  <si>
    <t>Сивко д.9 / 3</t>
  </si>
  <si>
    <t>кирп.</t>
  </si>
  <si>
    <t>01010183</t>
  </si>
  <si>
    <t>Александрова д.20</t>
  </si>
  <si>
    <t xml:space="preserve">Александрова д.20              </t>
  </si>
  <si>
    <t>пан.кир.</t>
  </si>
  <si>
    <t>кр.пан.</t>
  </si>
  <si>
    <t>пр.Г.-североморцев д.13</t>
  </si>
  <si>
    <t xml:space="preserve">пр.Г.-североморцев д.13         </t>
  </si>
  <si>
    <t>Ч.-Лучинского д.48 корп.1</t>
  </si>
  <si>
    <t xml:space="preserve">Ч.-Лучинского д.48 корп.1         </t>
  </si>
  <si>
    <t>К.Либкнехта д.33</t>
  </si>
  <si>
    <t xml:space="preserve">К.Либкнехта д.33         </t>
  </si>
  <si>
    <t>К.Либкнехта д.34/7</t>
  </si>
  <si>
    <t xml:space="preserve">К.Либкнехта д.34/7       </t>
  </si>
  <si>
    <t>нежилые помещения в жилом доме</t>
  </si>
  <si>
    <t>51:Л:НЖ-</t>
  </si>
  <si>
    <t>г.Мурманск,</t>
  </si>
  <si>
    <t>л</t>
  </si>
  <si>
    <t>нж-</t>
  </si>
  <si>
    <t>л-</t>
  </si>
  <si>
    <t>кр.пан</t>
  </si>
  <si>
    <t>Александрова, 20</t>
  </si>
  <si>
    <t>Коминтерна д.9/1</t>
  </si>
  <si>
    <t>Мира д.2 корп.2</t>
  </si>
  <si>
    <t xml:space="preserve">Мира д.2 корп. 2                    </t>
  </si>
  <si>
    <t>Бредова д.5</t>
  </si>
  <si>
    <t>Гагарина д.25</t>
  </si>
  <si>
    <t xml:space="preserve">Гагарина д.25                  </t>
  </si>
  <si>
    <t>Гагарина д.8</t>
  </si>
  <si>
    <t xml:space="preserve">Гагарина д.8                   </t>
  </si>
  <si>
    <t>Володарского д.13</t>
  </si>
  <si>
    <t xml:space="preserve">Володарского д.13        </t>
  </si>
  <si>
    <t>Лобова д.49/17</t>
  </si>
  <si>
    <t xml:space="preserve">Лобова д.49/17                 </t>
  </si>
  <si>
    <t>Миронова д.13</t>
  </si>
  <si>
    <t xml:space="preserve">Миронова д.13                  </t>
  </si>
  <si>
    <t>12 апреля 2012</t>
  </si>
  <si>
    <t>03 апреля 2012</t>
  </si>
  <si>
    <t>06 апреля 2012</t>
  </si>
  <si>
    <t>22 марта 2012</t>
  </si>
  <si>
    <t>14 марта 2012</t>
  </si>
  <si>
    <t>29 февраля 2012</t>
  </si>
  <si>
    <t>01 марта 2012</t>
  </si>
  <si>
    <t>27 марта 2012</t>
  </si>
  <si>
    <t>02 июля 2012 (есть свидетельсва ЕГРП на гаражи)</t>
  </si>
  <si>
    <t>14 июня 2012</t>
  </si>
  <si>
    <t>01 февраля 2012 (2 акта)</t>
  </si>
  <si>
    <t>05 апреля 2012</t>
  </si>
  <si>
    <t>24 апреля 2012</t>
  </si>
  <si>
    <t>Приказ об исключении из казны 0,7 кв.м</t>
  </si>
  <si>
    <t>Исключить теплоцентр 9,9 кв.м из казны</t>
  </si>
  <si>
    <t>01 февраля 2012</t>
  </si>
  <si>
    <t>28 марта 2012</t>
  </si>
  <si>
    <t>09 апреля 2013</t>
  </si>
  <si>
    <t>06 мая 2013</t>
  </si>
  <si>
    <t>12 апреля 2013</t>
  </si>
  <si>
    <t>06 июня 2013</t>
  </si>
  <si>
    <t>10 декабря 2014</t>
  </si>
  <si>
    <t>28 марта 2014</t>
  </si>
  <si>
    <t>27 июня 2014</t>
  </si>
  <si>
    <t>14 июля 2014</t>
  </si>
  <si>
    <t>4 сентября 2014</t>
  </si>
  <si>
    <t>22 сентября 2014</t>
  </si>
  <si>
    <t>29 сентября 2014</t>
  </si>
  <si>
    <t>9 октября 2014</t>
  </si>
  <si>
    <t>19 ноября 2014</t>
  </si>
  <si>
    <t>6 ноября 2014</t>
  </si>
  <si>
    <t>03 декабря 2014</t>
  </si>
  <si>
    <t>12 декабря 2014</t>
  </si>
  <si>
    <t>1 декабря 2014</t>
  </si>
  <si>
    <t>15 декабря 2014</t>
  </si>
  <si>
    <t>9 декабря 2014</t>
  </si>
  <si>
    <t>ИТОГО:</t>
  </si>
  <si>
    <t>№ п/п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</si>
  <si>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</si>
  <si>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</si>
  <si>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</si>
  <si>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</si>
  <si>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</si>
  <si>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исключить из общей</t>
  </si>
  <si>
    <t>исключить из подвала</t>
  </si>
  <si>
    <t>Балансовая стоимость на 01.04.2005 (руб.)</t>
  </si>
  <si>
    <t>Невского, 95</t>
  </si>
  <si>
    <t>01010295</t>
  </si>
  <si>
    <t>Невского д.95</t>
  </si>
  <si>
    <t xml:space="preserve">Невского д.95                  </t>
  </si>
  <si>
    <t>Общая площадь 9-104</t>
  </si>
  <si>
    <t>Площадь подвала 9-104</t>
  </si>
  <si>
    <t>Балансовая 9-104</t>
  </si>
  <si>
    <t>Хлобыстова, 16 к.2</t>
  </si>
  <si>
    <t>01010546</t>
  </si>
  <si>
    <t>Александрова, 34 к.1</t>
  </si>
  <si>
    <t>01010212</t>
  </si>
  <si>
    <t>Александрова д.34 корп.1</t>
  </si>
  <si>
    <t>Баумана, 43 к.2</t>
  </si>
  <si>
    <t>Баумана д.43 корп.2</t>
  </si>
  <si>
    <t>Беринга, 24</t>
  </si>
  <si>
    <t>01011590</t>
  </si>
  <si>
    <t>Беринга д.24</t>
  </si>
  <si>
    <t>В.-Ростинское шоссе, 11</t>
  </si>
  <si>
    <t>01011193</t>
  </si>
  <si>
    <t>пр.Г.-североморцев, 11 к2</t>
  </si>
  <si>
    <t>01010082</t>
  </si>
  <si>
    <t>Гагарина, 1а, (общ.)</t>
  </si>
  <si>
    <t>01010064</t>
  </si>
  <si>
    <t>Гаджиева, 4</t>
  </si>
  <si>
    <t>01010134</t>
  </si>
  <si>
    <t>Гвардейская, 7</t>
  </si>
  <si>
    <t>01010706</t>
  </si>
  <si>
    <t>Гвардейская д.7</t>
  </si>
  <si>
    <t>Г.Рыбачьего, 48</t>
  </si>
  <si>
    <t>01011806</t>
  </si>
  <si>
    <t>Космодемьянской, 28</t>
  </si>
  <si>
    <t>01011653</t>
  </si>
  <si>
    <t>Космодемьянской, 29</t>
  </si>
  <si>
    <t>01011654</t>
  </si>
  <si>
    <t>Космодемьянской, 33</t>
  </si>
  <si>
    <t>01011656</t>
  </si>
  <si>
    <t>Зеленая, 32</t>
  </si>
  <si>
    <t>1991-92</t>
  </si>
  <si>
    <t>9-10.</t>
  </si>
  <si>
    <t>1992-94</t>
  </si>
  <si>
    <t>01011465</t>
  </si>
  <si>
    <t>Зеленая д.32</t>
  </si>
  <si>
    <t>Зеленая, 47</t>
  </si>
  <si>
    <t>01013371</t>
  </si>
  <si>
    <t>Зеленая д.47</t>
  </si>
  <si>
    <t>Книповича, 21 (общ),</t>
  </si>
  <si>
    <t>01010822</t>
  </si>
  <si>
    <t>пр.Кольский, 24</t>
  </si>
  <si>
    <t>пр.Кольский д.24</t>
  </si>
  <si>
    <t>пр.Кольский, 33</t>
  </si>
  <si>
    <t>01011683</t>
  </si>
  <si>
    <t>пр.Кольский д.33</t>
  </si>
  <si>
    <t>пр.Кольский, 72</t>
  </si>
  <si>
    <t>01011288</t>
  </si>
  <si>
    <t>пр.Кольский д.72</t>
  </si>
  <si>
    <t>пр.Кольский, 86</t>
  </si>
  <si>
    <t>01011293</t>
  </si>
  <si>
    <t>пр.Кольский д.86</t>
  </si>
  <si>
    <t>пр.Кольский, 97 корп.1</t>
  </si>
  <si>
    <t>01011598</t>
  </si>
  <si>
    <t>пр.Кольский д.97 корп.1</t>
  </si>
  <si>
    <t>пр.Кольский, 102</t>
  </si>
  <si>
    <t>01011430</t>
  </si>
  <si>
    <t>пр.Кольский д.102</t>
  </si>
  <si>
    <t>пр.Кольский, 108к.2</t>
  </si>
  <si>
    <t>01011667</t>
  </si>
  <si>
    <t>пр.Кольский д.108 корп.2</t>
  </si>
  <si>
    <t>Крупской, 66</t>
  </si>
  <si>
    <t>01012022</t>
  </si>
  <si>
    <t>Крупской д.66</t>
  </si>
  <si>
    <t>Куйбышева, 1а</t>
  </si>
  <si>
    <t>01010861</t>
  </si>
  <si>
    <t>Куйбышева д.1 а</t>
  </si>
  <si>
    <t>Ледокольный проезд, 1</t>
  </si>
  <si>
    <t>пр.Ленина, 48</t>
  </si>
  <si>
    <t>01010668</t>
  </si>
  <si>
    <t>пр.Ленина д.48</t>
  </si>
  <si>
    <t>пр.Ленина, 67</t>
  </si>
  <si>
    <t>01010674</t>
  </si>
  <si>
    <t>пр.Ленина д.67</t>
  </si>
  <si>
    <t>пр.Ленина, 72</t>
  </si>
  <si>
    <t>01010677</t>
  </si>
  <si>
    <t>пр.Ленина д.72</t>
  </si>
  <si>
    <t>пр.Ленина, 88</t>
  </si>
  <si>
    <t>1940-41</t>
  </si>
  <si>
    <t>01010746</t>
  </si>
  <si>
    <t>пр.Ленина д.88</t>
  </si>
  <si>
    <t>Ломоносова, 10</t>
  </si>
  <si>
    <t>Ломоносова д.10</t>
  </si>
  <si>
    <t>Ломоносова, 17 к.2</t>
  </si>
  <si>
    <t>Ломоносова д.17 корп.2</t>
  </si>
  <si>
    <t>Морская, 3</t>
  </si>
  <si>
    <t>Морская д.3</t>
  </si>
  <si>
    <t>Кошевого, 22</t>
  </si>
  <si>
    <t>01011321</t>
  </si>
  <si>
    <t>Павлова, 57</t>
  </si>
  <si>
    <t>01010862</t>
  </si>
  <si>
    <t>Папанина, 5</t>
  </si>
  <si>
    <t>01011216</t>
  </si>
  <si>
    <t>Папанина д.5</t>
  </si>
  <si>
    <t>Пушкинская, 14</t>
  </si>
  <si>
    <t>01010635</t>
  </si>
  <si>
    <t>Пушкинская д.14</t>
  </si>
  <si>
    <t>Сафонова, 30</t>
  </si>
  <si>
    <t>01012634</t>
  </si>
  <si>
    <t>Сафонова д.30</t>
  </si>
  <si>
    <t>Свердлова, 74</t>
  </si>
  <si>
    <t>01010602</t>
  </si>
  <si>
    <t>Свердлова д.74</t>
  </si>
  <si>
    <t>проезд Связи, 20</t>
  </si>
  <si>
    <t>01010958</t>
  </si>
  <si>
    <t>проезд Связи д.20</t>
  </si>
  <si>
    <t>Северный проезд, 16</t>
  </si>
  <si>
    <t>01011230</t>
  </si>
  <si>
    <t xml:space="preserve">Седова, 20, </t>
  </si>
  <si>
    <t>01011237</t>
  </si>
  <si>
    <t>Скальная, 2</t>
  </si>
  <si>
    <t>01011122</t>
  </si>
  <si>
    <t>Скальная д.2</t>
  </si>
  <si>
    <t>Скальная, 4</t>
  </si>
  <si>
    <t>01011107</t>
  </si>
  <si>
    <t>Скальная д.4</t>
  </si>
  <si>
    <t>Советская, 21</t>
  </si>
  <si>
    <t>Советская д.21</t>
  </si>
  <si>
    <t xml:space="preserve">Сомова, 4, </t>
  </si>
  <si>
    <t>01012264</t>
  </si>
  <si>
    <t>Старостина, 99</t>
  </si>
  <si>
    <t>Старостина д.99</t>
  </si>
  <si>
    <t>Халтурина, 3</t>
  </si>
  <si>
    <t>01011574</t>
  </si>
  <si>
    <t>Халтурина д.3</t>
  </si>
  <si>
    <t>Халтурина, 7</t>
  </si>
  <si>
    <t>01012043</t>
  </si>
  <si>
    <t>Халтурина д.7</t>
  </si>
  <si>
    <t>Юрия Гагарина д.1 а</t>
  </si>
  <si>
    <t>Магомета Гаджиева д.4</t>
  </si>
  <si>
    <t xml:space="preserve">пр. Героев-североморцев д.11 корп.2       </t>
  </si>
  <si>
    <t>Александра Невского               д. 95</t>
  </si>
  <si>
    <t>Алексея Хлобыстова д.16 корп.2</t>
  </si>
  <si>
    <t>Верхне-Ростинское шоссе д.11</t>
  </si>
  <si>
    <t>Академика Книповича д.21</t>
  </si>
  <si>
    <t>Академика Павлова д.57</t>
  </si>
  <si>
    <t>проезд Северный д.16</t>
  </si>
  <si>
    <t>Георгия Седова д.20</t>
  </si>
  <si>
    <t>Профессора Сомова д.4</t>
  </si>
  <si>
    <t>Героев Рыбачьего д.48</t>
  </si>
  <si>
    <t>Зои Космодемьянской д.28</t>
  </si>
  <si>
    <t>Зои Космодемьянской д.29</t>
  </si>
  <si>
    <t>Зои Космодемьянской д.33</t>
  </si>
  <si>
    <t>Олега Кошевого д.22</t>
  </si>
  <si>
    <t>проезд Ледокольный д.1</t>
  </si>
  <si>
    <t>№ п/п в приложении № 1 к решению Мурманского городского Совета                       от 30.05.2005                 № 9-104</t>
  </si>
  <si>
    <t>ИЗМЕНЕНИЯ                                                                                                                                                                                                                                                   в приложение № 1 к решению Мурманского городского Совета от 30.05.2005 № 9-104 "О реестре муниципального имущества                                     города Мурманска" (в редакции решения Совета депутатов города Мурманска от 29.10.2015 № 17-267)</t>
  </si>
  <si>
    <t xml:space="preserve">Заместитель председателя          
Совета депутатов города Мурманска                                                                                                                                                              Т.И. Прямикова                                                                                                                                                                                        </t>
  </si>
  <si>
    <t>Приложение                                                                                    к решению Совета депутатов               города Мурманска                                                                   от 31.03.2016 № 24-369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</si>
</sst>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_р_."/>
    <numFmt numFmtId="167" formatCode="_(* #,##0_);_(* \(#,##0\);_(* &quot;-&quot;??_);_(@_)"/>
    <numFmt numFmtId="168" formatCode="0000"/>
  </numFmts>
  <fonts count="8" x14ac:knownFonts="1">
    <font>
      <sz val="12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0" fontId="3" fillId="0" borderId="4" xfId="2" applyFont="1" applyFill="1" applyBorder="1" applyAlignment="1">
      <alignment horizontal="center" vertical="center" wrapText="1"/>
    </xf>
    <xf numFmtId="168" fontId="3" fillId="0" borderId="6" xfId="2" applyNumberFormat="1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67" fontId="3" fillId="0" borderId="4" xfId="4" applyNumberFormat="1" applyFont="1" applyFill="1" applyBorder="1" applyAlignment="1">
      <alignment horizontal="center" vertical="center" wrapText="1"/>
    </xf>
    <xf numFmtId="3" fontId="3" fillId="0" borderId="4" xfId="4" applyNumberFormat="1" applyFont="1" applyFill="1" applyBorder="1" applyAlignment="1">
      <alignment horizontal="right" vertical="center" wrapText="1"/>
    </xf>
    <xf numFmtId="167" fontId="3" fillId="0" borderId="4" xfId="4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3" applyFont="1" applyFill="1" applyBorder="1" applyAlignment="1">
      <alignment horizontal="right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left" vertical="center" wrapText="1"/>
    </xf>
    <xf numFmtId="0" fontId="3" fillId="0" borderId="4" xfId="3" applyFont="1" applyFill="1" applyBorder="1" applyAlignment="1">
      <alignment vertical="center" wrapText="1"/>
    </xf>
    <xf numFmtId="4" fontId="3" fillId="0" borderId="4" xfId="3" applyNumberFormat="1" applyFont="1" applyFill="1" applyBorder="1" applyAlignment="1">
      <alignment vertical="center" wrapText="1"/>
    </xf>
    <xf numFmtId="4" fontId="3" fillId="0" borderId="4" xfId="2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4" fontId="3" fillId="0" borderId="4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2" applyNumberFormat="1" applyFont="1" applyFill="1" applyBorder="1" applyAlignment="1">
      <alignment horizontal="right" vertical="center" wrapText="1"/>
    </xf>
    <xf numFmtId="4" fontId="3" fillId="0" borderId="4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right" vertical="center" wrapText="1"/>
    </xf>
    <xf numFmtId="168" fontId="3" fillId="0" borderId="8" xfId="2" applyNumberFormat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7" fontId="3" fillId="0" borderId="3" xfId="4" applyNumberFormat="1" applyFont="1" applyFill="1" applyBorder="1" applyAlignment="1">
      <alignment horizontal="center" vertical="center" wrapText="1"/>
    </xf>
    <xf numFmtId="3" fontId="3" fillId="0" borderId="3" xfId="4" applyNumberFormat="1" applyFont="1" applyFill="1" applyBorder="1" applyAlignment="1">
      <alignment horizontal="right" vertical="center" wrapText="1"/>
    </xf>
    <xf numFmtId="167" fontId="3" fillId="0" borderId="3" xfId="4" applyNumberFormat="1" applyFont="1" applyFill="1" applyBorder="1" applyAlignment="1">
      <alignment vertical="center" wrapText="1"/>
    </xf>
    <xf numFmtId="166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3" applyFont="1" applyFill="1" applyBorder="1" applyAlignment="1">
      <alignment horizontal="right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left" vertical="center" wrapText="1"/>
    </xf>
    <xf numFmtId="0" fontId="3" fillId="0" borderId="3" xfId="3" applyFont="1" applyFill="1" applyBorder="1" applyAlignment="1">
      <alignment vertical="center" wrapText="1"/>
    </xf>
    <xf numFmtId="4" fontId="3" fillId="0" borderId="3" xfId="3" applyNumberFormat="1" applyFont="1" applyFill="1" applyBorder="1" applyAlignment="1">
      <alignment vertical="center" wrapText="1"/>
    </xf>
    <xf numFmtId="4" fontId="3" fillId="0" borderId="3" xfId="2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  <xf numFmtId="4" fontId="3" fillId="0" borderId="3" xfId="2" applyNumberFormat="1" applyFont="1" applyFill="1" applyBorder="1" applyAlignment="1">
      <alignment horizontal="right" vertical="center" wrapText="1"/>
    </xf>
    <xf numFmtId="4" fontId="3" fillId="0" borderId="3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167" fontId="3" fillId="0" borderId="0" xfId="4" applyNumberFormat="1" applyFont="1" applyFill="1" applyBorder="1" applyAlignment="1">
      <alignment horizontal="center" vertical="center" wrapText="1"/>
    </xf>
    <xf numFmtId="3" fontId="3" fillId="0" borderId="0" xfId="4" applyNumberFormat="1" applyFont="1" applyFill="1" applyBorder="1" applyAlignment="1">
      <alignment horizontal="right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vertical="center" wrapText="1"/>
    </xf>
    <xf numFmtId="4" fontId="3" fillId="0" borderId="0" xfId="3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4" fontId="3" fillId="0" borderId="3" xfId="3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vertical="center" wrapText="1"/>
    </xf>
    <xf numFmtId="168" fontId="5" fillId="0" borderId="6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Continuous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3" fontId="5" fillId="0" borderId="3" xfId="4" applyNumberFormat="1" applyFont="1" applyFill="1" applyBorder="1" applyAlignment="1">
      <alignment horizontal="right" vertical="center" wrapText="1"/>
    </xf>
    <xf numFmtId="167" fontId="5" fillId="0" borderId="3" xfId="4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3" applyFont="1" applyFill="1" applyBorder="1" applyAlignment="1">
      <alignment horizontal="right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vertical="center" wrapText="1"/>
    </xf>
    <xf numFmtId="4" fontId="5" fillId="0" borderId="3" xfId="3" applyNumberFormat="1" applyFont="1" applyFill="1" applyBorder="1" applyAlignment="1">
      <alignment vertical="center" wrapText="1"/>
    </xf>
    <xf numFmtId="4" fontId="5" fillId="0" borderId="3" xfId="2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3" fillId="0" borderId="2" xfId="2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Continuous" vertical="center" wrapText="1"/>
    </xf>
    <xf numFmtId="16" fontId="3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7" fillId="0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Данные (2)_1" xfId="2"/>
    <cellStyle name="Обычный_нежилое-для МРИВЦэ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58"/>
  <sheetViews>
    <sheetView tabSelected="1" zoomScale="80" zoomScaleNormal="80" zoomScalePageLayoutView="80" workbookViewId="0">
      <selection activeCell="EC3" sqref="EC3"/>
    </sheetView>
  </sheetViews>
  <sheetFormatPr defaultRowHeight="18.75" x14ac:dyDescent="0.3"/>
  <cols>
    <col min="1" max="1" width="5" style="7" customWidth="1"/>
    <col min="2" max="2" width="17.5" style="7" customWidth="1"/>
    <col min="3" max="3" width="0" style="7" hidden="1" customWidth="1"/>
    <col min="4" max="4" width="17.25" style="7" customWidth="1"/>
    <col min="5" max="5" width="11" style="7" customWidth="1"/>
    <col min="6" max="6" width="6.25" style="7" customWidth="1"/>
    <col min="7" max="7" width="13.5" style="7" customWidth="1"/>
    <col min="8" max="67" width="0" style="7" hidden="1" customWidth="1"/>
    <col min="68" max="68" width="27.625" style="7" customWidth="1"/>
    <col min="69" max="98" width="9" style="7" hidden="1" customWidth="1"/>
    <col min="99" max="99" width="16.125" style="7" hidden="1" customWidth="1"/>
    <col min="100" max="100" width="16.25" style="7" hidden="1" customWidth="1"/>
    <col min="101" max="101" width="7.25" style="7" hidden="1" customWidth="1"/>
    <col min="102" max="102" width="16.125" style="8" hidden="1" customWidth="1"/>
    <col min="103" max="117" width="9" style="7" hidden="1" customWidth="1"/>
    <col min="118" max="118" width="15.125" style="9" hidden="1" customWidth="1"/>
    <col min="119" max="123" width="12.375" style="9" hidden="1" customWidth="1"/>
    <col min="124" max="124" width="14.375" style="9" hidden="1" customWidth="1"/>
    <col min="125" max="125" width="18.75" style="93" customWidth="1"/>
    <col min="126" max="126" width="17.125" style="93" customWidth="1"/>
    <col min="127" max="127" width="19.125" style="92" hidden="1" customWidth="1"/>
    <col min="128" max="128" width="18.375" style="92" hidden="1" customWidth="1"/>
    <col min="129" max="129" width="20.375" style="92" customWidth="1"/>
    <col min="130" max="130" width="20.5" style="92" hidden="1" customWidth="1"/>
    <col min="131" max="16384" width="9" style="7"/>
  </cols>
  <sheetData>
    <row r="1" spans="1:205" ht="137.25" customHeight="1" x14ac:dyDescent="0.3">
      <c r="DV1" s="138" t="s">
        <v>302</v>
      </c>
      <c r="DW1" s="138"/>
      <c r="DX1" s="138"/>
      <c r="DY1" s="138"/>
      <c r="DZ1" s="138"/>
    </row>
    <row r="2" spans="1:205" s="1" customFormat="1" ht="96.75" customHeight="1" x14ac:dyDescent="0.25">
      <c r="A2" s="141" t="s">
        <v>300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</row>
    <row r="3" spans="1:205" s="1" customFormat="1" ht="180.75" customHeight="1" x14ac:dyDescent="0.25">
      <c r="A3" s="135" t="s">
        <v>139</v>
      </c>
      <c r="B3" s="135" t="s">
        <v>299</v>
      </c>
      <c r="C3" s="5"/>
      <c r="D3" s="135" t="s">
        <v>140</v>
      </c>
      <c r="E3" s="143" t="s">
        <v>141</v>
      </c>
      <c r="F3" s="143"/>
      <c r="G3" s="143" t="s">
        <v>142</v>
      </c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35"/>
      <c r="BR3" s="135"/>
      <c r="BS3" s="135"/>
      <c r="BT3" s="135"/>
      <c r="BU3" s="135"/>
      <c r="BV3" s="135"/>
      <c r="BW3" s="135"/>
      <c r="BX3" s="135"/>
      <c r="BY3" s="135"/>
      <c r="BZ3" s="135"/>
      <c r="CA3" s="135"/>
      <c r="CB3" s="135"/>
      <c r="CC3" s="135"/>
      <c r="CD3" s="135"/>
      <c r="CE3" s="135"/>
      <c r="CF3" s="135"/>
      <c r="CG3" s="135"/>
      <c r="CH3" s="135"/>
      <c r="CI3" s="135"/>
      <c r="CJ3" s="135"/>
      <c r="CK3" s="135"/>
      <c r="CL3" s="135"/>
      <c r="CM3" s="135"/>
      <c r="CN3" s="135"/>
      <c r="CO3" s="135"/>
      <c r="CP3" s="135"/>
      <c r="CQ3" s="135"/>
      <c r="CR3" s="135"/>
      <c r="CS3" s="135"/>
      <c r="CT3" s="135"/>
      <c r="CU3" s="135"/>
      <c r="CV3" s="135"/>
      <c r="CW3" s="135"/>
      <c r="CX3" s="135"/>
      <c r="CY3" s="135"/>
      <c r="CZ3" s="135"/>
      <c r="DA3" s="135"/>
      <c r="DB3" s="135"/>
      <c r="DC3" s="135"/>
      <c r="DD3" s="135"/>
      <c r="DE3" s="135"/>
      <c r="DF3" s="135"/>
      <c r="DG3" s="135"/>
      <c r="DH3" s="135"/>
      <c r="DI3" s="135"/>
      <c r="DJ3" s="135"/>
      <c r="DK3" s="135"/>
      <c r="DL3" s="135"/>
      <c r="DM3" s="135"/>
      <c r="DN3" s="135"/>
      <c r="DO3" s="135"/>
      <c r="DP3" s="135" t="s">
        <v>145</v>
      </c>
      <c r="DQ3" s="135" t="s">
        <v>146</v>
      </c>
      <c r="DR3" s="135" t="s">
        <v>152</v>
      </c>
      <c r="DS3" s="135" t="s">
        <v>153</v>
      </c>
      <c r="DT3" s="135" t="s">
        <v>154</v>
      </c>
      <c r="DU3" s="136" t="s">
        <v>143</v>
      </c>
      <c r="DV3" s="137" t="s">
        <v>144</v>
      </c>
      <c r="DW3" s="136" t="s">
        <v>143</v>
      </c>
      <c r="DX3" s="137" t="s">
        <v>144</v>
      </c>
      <c r="DY3" s="137" t="s">
        <v>147</v>
      </c>
      <c r="DZ3" s="97" t="s">
        <v>144</v>
      </c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</row>
    <row r="4" spans="1:205" s="1" customFormat="1" ht="17.25" customHeight="1" x14ac:dyDescent="0.3">
      <c r="A4" s="96">
        <v>1</v>
      </c>
      <c r="B4" s="96">
        <v>2</v>
      </c>
      <c r="C4" s="96"/>
      <c r="D4" s="96">
        <v>3</v>
      </c>
      <c r="E4" s="142">
        <v>4</v>
      </c>
      <c r="F4" s="142"/>
      <c r="G4" s="142">
        <v>5</v>
      </c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5">
        <v>6</v>
      </c>
      <c r="DV4" s="5">
        <v>7</v>
      </c>
      <c r="DW4" s="5">
        <v>6</v>
      </c>
      <c r="DX4" s="5">
        <v>7</v>
      </c>
      <c r="DY4" s="5">
        <v>8</v>
      </c>
      <c r="DZ4" s="5">
        <v>8</v>
      </c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</row>
    <row r="5" spans="1:205" s="90" customFormat="1" ht="63" customHeight="1" x14ac:dyDescent="0.25">
      <c r="A5" s="97">
        <v>1</v>
      </c>
      <c r="B5" s="97">
        <v>18</v>
      </c>
      <c r="C5" s="10">
        <v>101</v>
      </c>
      <c r="D5" s="10" t="s">
        <v>80</v>
      </c>
      <c r="E5" s="40" t="s">
        <v>81</v>
      </c>
      <c r="F5" s="11">
        <v>18</v>
      </c>
      <c r="G5" s="12" t="s">
        <v>82</v>
      </c>
      <c r="H5" s="13" t="s">
        <v>83</v>
      </c>
      <c r="I5" s="14" t="s">
        <v>157</v>
      </c>
      <c r="J5" s="13">
        <v>5</v>
      </c>
      <c r="K5" s="15">
        <v>32</v>
      </c>
      <c r="L5" s="15" t="s">
        <v>83</v>
      </c>
      <c r="M5" s="15"/>
      <c r="N5" s="13">
        <f t="shared" ref="N5:N36" si="0">O5+P5</f>
        <v>5091.7</v>
      </c>
      <c r="O5" s="13">
        <f t="shared" ref="O5:O36" si="1">AF5-AG5-AH5</f>
        <v>17.399999999999999</v>
      </c>
      <c r="P5" s="13">
        <v>5074.3</v>
      </c>
      <c r="Q5" s="13">
        <v>1971</v>
      </c>
      <c r="R5" s="13" t="s">
        <v>70</v>
      </c>
      <c r="S5" s="13">
        <v>1989</v>
      </c>
      <c r="T5" s="13">
        <v>5</v>
      </c>
      <c r="U5" s="13">
        <v>7</v>
      </c>
      <c r="V5" s="13">
        <v>15</v>
      </c>
      <c r="W5" s="13">
        <v>6807</v>
      </c>
      <c r="X5" s="13">
        <v>1324</v>
      </c>
      <c r="Y5" s="13">
        <v>18139</v>
      </c>
      <c r="Z5" s="13">
        <v>5029.3</v>
      </c>
      <c r="AA5" s="13"/>
      <c r="AB5" s="13"/>
      <c r="AC5" s="13">
        <v>5011.8999999999996</v>
      </c>
      <c r="AD5" s="13">
        <v>3415.6</v>
      </c>
      <c r="AE5" s="13">
        <v>5074.3</v>
      </c>
      <c r="AF5" s="13">
        <v>17.399999999999999</v>
      </c>
      <c r="AG5" s="13"/>
      <c r="AH5" s="13"/>
      <c r="AI5" s="13">
        <v>17.399999999999999</v>
      </c>
      <c r="AJ5" s="13">
        <v>17.399999999999999</v>
      </c>
      <c r="AK5" s="13"/>
      <c r="AL5" s="13"/>
      <c r="AM5" s="13">
        <v>100</v>
      </c>
      <c r="AN5" s="13">
        <v>10</v>
      </c>
      <c r="AO5" s="13"/>
      <c r="AP5" s="13">
        <v>362</v>
      </c>
      <c r="AQ5" s="13">
        <v>191.1</v>
      </c>
      <c r="AR5" s="13">
        <v>61</v>
      </c>
      <c r="AS5" s="13">
        <v>2790.5</v>
      </c>
      <c r="AT5" s="13">
        <v>1877.2</v>
      </c>
      <c r="AU5" s="13">
        <v>25</v>
      </c>
      <c r="AV5" s="13">
        <v>1535.7</v>
      </c>
      <c r="AW5" s="13">
        <v>1122.2</v>
      </c>
      <c r="AX5" s="13">
        <v>4</v>
      </c>
      <c r="AY5" s="13">
        <v>323.7</v>
      </c>
      <c r="AZ5" s="13">
        <v>225.1</v>
      </c>
      <c r="BA5" s="13">
        <v>7</v>
      </c>
      <c r="BB5" s="13">
        <v>400.2</v>
      </c>
      <c r="BC5" s="13">
        <v>278.8</v>
      </c>
      <c r="BD5" s="13"/>
      <c r="BE5" s="13"/>
      <c r="BF5" s="13"/>
      <c r="BG5" s="13"/>
      <c r="BH5" s="13"/>
      <c r="BI5" s="13"/>
      <c r="BJ5" s="13"/>
      <c r="BK5" s="13"/>
      <c r="BL5" s="15">
        <v>32</v>
      </c>
      <c r="BM5" s="15" t="s">
        <v>83</v>
      </c>
      <c r="BN5" s="16" t="s">
        <v>158</v>
      </c>
      <c r="BO5" s="16"/>
      <c r="BP5" s="17" t="s">
        <v>159</v>
      </c>
      <c r="BQ5" s="18" t="s">
        <v>91</v>
      </c>
      <c r="BR5" s="19">
        <v>10526394</v>
      </c>
      <c r="BS5" s="19"/>
      <c r="BT5" s="19"/>
      <c r="BU5" s="20">
        <f>BR5+BS5-BT5</f>
        <v>10526394</v>
      </c>
      <c r="BV5" s="19"/>
      <c r="BW5" s="19"/>
      <c r="BX5" s="19"/>
      <c r="BY5" s="19">
        <f>BU11+BW5-BX5</f>
        <v>40812539</v>
      </c>
      <c r="BZ5" s="19"/>
      <c r="CA5" s="19"/>
      <c r="CB5" s="19">
        <f>BY5+BZ5-CA5</f>
        <v>40812539</v>
      </c>
      <c r="CC5" s="19">
        <v>4</v>
      </c>
      <c r="CD5" s="19"/>
      <c r="CE5" s="19"/>
      <c r="CF5" s="19">
        <f>CB5+CD5-CE5</f>
        <v>40812539</v>
      </c>
      <c r="CG5" s="19"/>
      <c r="CH5" s="19"/>
      <c r="CI5" s="21">
        <v>5101278</v>
      </c>
      <c r="CJ5" s="19"/>
      <c r="CK5" s="19"/>
      <c r="CL5" s="22">
        <v>0.7</v>
      </c>
      <c r="CM5" s="19"/>
      <c r="CN5" s="19">
        <f>CI5+CJ5-CK5+CM5</f>
        <v>5101278</v>
      </c>
      <c r="CO5" s="23"/>
      <c r="CP5" s="24">
        <v>93</v>
      </c>
      <c r="CQ5" s="25" t="s">
        <v>84</v>
      </c>
      <c r="CR5" s="26" t="s">
        <v>85</v>
      </c>
      <c r="CS5" s="27">
        <v>70</v>
      </c>
      <c r="CT5" s="28" t="s">
        <v>91</v>
      </c>
      <c r="CU5" s="29">
        <v>750.5</v>
      </c>
      <c r="CV5" s="30">
        <v>475.2</v>
      </c>
      <c r="CW5" s="31">
        <f>BU5/N5</f>
        <v>2067.3633560500425</v>
      </c>
      <c r="CX5" s="32">
        <f>CU5*CW5</f>
        <v>1551556.1987155569</v>
      </c>
      <c r="CY5" s="33" t="s">
        <v>108</v>
      </c>
      <c r="CZ5" s="34"/>
      <c r="DA5" s="35"/>
      <c r="DB5" s="22"/>
      <c r="DC5" s="36"/>
      <c r="DD5" s="37"/>
      <c r="DE5" s="2"/>
      <c r="DF5" s="2"/>
      <c r="DG5" s="2"/>
      <c r="DH5" s="2"/>
      <c r="DI5" s="2"/>
      <c r="DJ5" s="2"/>
      <c r="DK5" s="2"/>
      <c r="DL5" s="2"/>
      <c r="DM5" s="2"/>
      <c r="DN5" s="38">
        <v>314.10000000000002</v>
      </c>
      <c r="DO5" s="38">
        <v>302.10000000000002</v>
      </c>
      <c r="DP5" s="38">
        <v>16.8</v>
      </c>
      <c r="DQ5" s="38">
        <v>16.8</v>
      </c>
      <c r="DR5" s="56">
        <v>73.7</v>
      </c>
      <c r="DS5" s="57">
        <v>17.399999999999999</v>
      </c>
      <c r="DT5" s="57">
        <v>515818.18</v>
      </c>
      <c r="DU5" s="66">
        <f>DR5-17.4</f>
        <v>56.300000000000004</v>
      </c>
      <c r="DV5" s="66">
        <f>DS5-17.4</f>
        <v>0</v>
      </c>
      <c r="DW5" s="87"/>
      <c r="DX5" s="66"/>
      <c r="DY5" s="66">
        <f t="shared" ref="DY5:DY36" si="2">DU5*DT5/DR5</f>
        <v>394037.49706919945</v>
      </c>
      <c r="DZ5" s="39">
        <v>912749.61</v>
      </c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</row>
    <row r="6" spans="1:205" s="90" customFormat="1" ht="63" customHeight="1" x14ac:dyDescent="0.25">
      <c r="A6" s="97">
        <v>2</v>
      </c>
      <c r="B6" s="97">
        <v>79</v>
      </c>
      <c r="C6" s="97">
        <v>737</v>
      </c>
      <c r="D6" s="97" t="s">
        <v>80</v>
      </c>
      <c r="E6" s="40" t="s">
        <v>81</v>
      </c>
      <c r="F6" s="41">
        <v>79</v>
      </c>
      <c r="G6" s="3" t="s">
        <v>82</v>
      </c>
      <c r="H6" s="4" t="s">
        <v>83</v>
      </c>
      <c r="I6" s="42" t="s">
        <v>169</v>
      </c>
      <c r="J6" s="4">
        <v>2</v>
      </c>
      <c r="K6" s="43">
        <v>103</v>
      </c>
      <c r="L6" s="43" t="s">
        <v>83</v>
      </c>
      <c r="M6" s="43"/>
      <c r="N6" s="4">
        <f t="shared" si="0"/>
        <v>3241.8999999999996</v>
      </c>
      <c r="O6" s="4">
        <f t="shared" si="1"/>
        <v>284.7</v>
      </c>
      <c r="P6" s="4">
        <v>2957.2</v>
      </c>
      <c r="Q6" s="132">
        <v>1962</v>
      </c>
      <c r="R6" s="4" t="s">
        <v>66</v>
      </c>
      <c r="S6" s="4">
        <v>1981</v>
      </c>
      <c r="T6" s="4">
        <v>5</v>
      </c>
      <c r="U6" s="4">
        <v>3</v>
      </c>
      <c r="V6" s="4">
        <v>26</v>
      </c>
      <c r="W6" s="4">
        <v>2436</v>
      </c>
      <c r="X6" s="4">
        <v>812</v>
      </c>
      <c r="Y6" s="4">
        <v>12020</v>
      </c>
      <c r="Z6" s="4"/>
      <c r="AA6" s="4">
        <v>3241.9</v>
      </c>
      <c r="AB6" s="4"/>
      <c r="AC6" s="4">
        <v>2957.2</v>
      </c>
      <c r="AD6" s="4">
        <v>1902.9</v>
      </c>
      <c r="AE6" s="4">
        <v>2957.2</v>
      </c>
      <c r="AF6" s="4">
        <v>284.7</v>
      </c>
      <c r="AG6" s="4"/>
      <c r="AH6" s="4"/>
      <c r="AI6" s="4">
        <v>20</v>
      </c>
      <c r="AJ6" s="4">
        <v>20</v>
      </c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>
        <v>143</v>
      </c>
      <c r="BE6" s="4">
        <v>2957.2</v>
      </c>
      <c r="BF6" s="4">
        <v>1902.9</v>
      </c>
      <c r="BG6" s="4"/>
      <c r="BH6" s="67"/>
      <c r="BI6" s="67"/>
      <c r="BJ6" s="67"/>
      <c r="BK6" s="4"/>
      <c r="BL6" s="43">
        <v>103</v>
      </c>
      <c r="BM6" s="43" t="s">
        <v>83</v>
      </c>
      <c r="BN6" s="44" t="s">
        <v>170</v>
      </c>
      <c r="BO6" s="44"/>
      <c r="BP6" s="45" t="s">
        <v>282</v>
      </c>
      <c r="BQ6" s="46" t="s">
        <v>33</v>
      </c>
      <c r="BR6" s="47">
        <v>47594919</v>
      </c>
      <c r="BS6" s="47"/>
      <c r="BT6" s="47"/>
      <c r="BU6" s="48">
        <f>BR6+BS6-BT6</f>
        <v>47594919</v>
      </c>
      <c r="BV6" s="47"/>
      <c r="BW6" s="47"/>
      <c r="BX6" s="47"/>
      <c r="BY6" s="47" t="e">
        <f>#REF!+BW6-BX6</f>
        <v>#REF!</v>
      </c>
      <c r="BZ6" s="47"/>
      <c r="CA6" s="47"/>
      <c r="CB6" s="47" t="e">
        <f>BY6+BZ6-CA6</f>
        <v>#REF!</v>
      </c>
      <c r="CC6" s="47">
        <v>19</v>
      </c>
      <c r="CD6" s="47"/>
      <c r="CE6" s="47"/>
      <c r="CF6" s="47" t="e">
        <f>CB6+CD6-CE6</f>
        <v>#REF!</v>
      </c>
      <c r="CG6" s="47"/>
      <c r="CH6" s="47"/>
      <c r="CI6" s="49">
        <v>4702668</v>
      </c>
      <c r="CJ6" s="47"/>
      <c r="CK6" s="47"/>
      <c r="CL6" s="5">
        <v>0.7</v>
      </c>
      <c r="CM6" s="47"/>
      <c r="CN6" s="47">
        <f>CI6+CJ6-CK6+CM6</f>
        <v>4702668</v>
      </c>
      <c r="CO6" s="50"/>
      <c r="CP6" s="51">
        <v>190</v>
      </c>
      <c r="CQ6" s="52" t="s">
        <v>84</v>
      </c>
      <c r="CR6" s="53" t="s">
        <v>85</v>
      </c>
      <c r="CS6" s="54">
        <v>145</v>
      </c>
      <c r="CT6" s="55" t="s">
        <v>34</v>
      </c>
      <c r="CU6" s="56">
        <v>1314.6</v>
      </c>
      <c r="CV6" s="57">
        <v>627.70000000000005</v>
      </c>
      <c r="CW6" s="58">
        <f>BU6/N6</f>
        <v>14681.180480582376</v>
      </c>
      <c r="CX6" s="59">
        <v>9018721.25</v>
      </c>
      <c r="CY6" s="60" t="s">
        <v>135</v>
      </c>
      <c r="CZ6" s="61"/>
      <c r="DA6" s="62"/>
      <c r="DB6" s="5"/>
      <c r="DC6" s="63"/>
      <c r="DD6" s="64"/>
      <c r="DE6" s="2"/>
      <c r="DF6" s="2"/>
      <c r="DG6" s="2"/>
      <c r="DH6" s="2"/>
      <c r="DI6" s="2"/>
      <c r="DJ6" s="2"/>
      <c r="DK6" s="2"/>
      <c r="DL6" s="2"/>
      <c r="DM6" s="2"/>
      <c r="DN6" s="65">
        <v>129.9</v>
      </c>
      <c r="DO6" s="65">
        <v>112.8</v>
      </c>
      <c r="DP6" s="65">
        <v>44.3</v>
      </c>
      <c r="DQ6" s="65">
        <v>44.3</v>
      </c>
      <c r="DR6" s="56">
        <v>284.7</v>
      </c>
      <c r="DS6" s="57">
        <v>20</v>
      </c>
      <c r="DT6" s="57">
        <v>1197866.18</v>
      </c>
      <c r="DU6" s="66">
        <f>DR6-20</f>
        <v>264.7</v>
      </c>
      <c r="DV6" s="66">
        <f>DS6-20</f>
        <v>0</v>
      </c>
      <c r="DW6" s="87"/>
      <c r="DX6" s="66"/>
      <c r="DY6" s="66">
        <f t="shared" si="2"/>
        <v>1113716.8171619247</v>
      </c>
      <c r="DZ6" s="66">
        <v>2010371.08</v>
      </c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</row>
    <row r="7" spans="1:205" s="90" customFormat="1" ht="63" customHeight="1" x14ac:dyDescent="0.25">
      <c r="A7" s="97">
        <v>3</v>
      </c>
      <c r="B7" s="97">
        <v>119</v>
      </c>
      <c r="C7" s="97">
        <v>40</v>
      </c>
      <c r="D7" s="97" t="s">
        <v>80</v>
      </c>
      <c r="E7" s="40" t="s">
        <v>81</v>
      </c>
      <c r="F7" s="41">
        <v>119</v>
      </c>
      <c r="G7" s="3" t="s">
        <v>82</v>
      </c>
      <c r="H7" s="4" t="s">
        <v>83</v>
      </c>
      <c r="I7" s="42" t="s">
        <v>171</v>
      </c>
      <c r="J7" s="4">
        <v>3</v>
      </c>
      <c r="K7" s="43">
        <v>146</v>
      </c>
      <c r="L7" s="43" t="s">
        <v>83</v>
      </c>
      <c r="M7" s="43"/>
      <c r="N7" s="4">
        <f t="shared" si="0"/>
        <v>2643.3</v>
      </c>
      <c r="O7" s="4">
        <f t="shared" si="1"/>
        <v>195.3</v>
      </c>
      <c r="P7" s="4">
        <v>2448</v>
      </c>
      <c r="Q7" s="4">
        <v>1965</v>
      </c>
      <c r="R7" s="4" t="s">
        <v>71</v>
      </c>
      <c r="S7" s="4">
        <v>1994</v>
      </c>
      <c r="T7" s="4">
        <v>5</v>
      </c>
      <c r="U7" s="4">
        <v>3</v>
      </c>
      <c r="V7" s="4">
        <v>15</v>
      </c>
      <c r="W7" s="4">
        <v>1593</v>
      </c>
      <c r="X7" s="4">
        <v>665</v>
      </c>
      <c r="Y7" s="4">
        <v>9158</v>
      </c>
      <c r="Z7" s="4">
        <v>2643.3</v>
      </c>
      <c r="AA7" s="4"/>
      <c r="AB7" s="4"/>
      <c r="AC7" s="4">
        <v>2448</v>
      </c>
      <c r="AD7" s="4">
        <v>1661</v>
      </c>
      <c r="AE7" s="4">
        <v>2448</v>
      </c>
      <c r="AF7" s="4">
        <v>195.3</v>
      </c>
      <c r="AG7" s="4"/>
      <c r="AH7" s="4"/>
      <c r="AI7" s="4">
        <v>30.8</v>
      </c>
      <c r="AJ7" s="4">
        <v>17.399999999999999</v>
      </c>
      <c r="AK7" s="4"/>
      <c r="AL7" s="4"/>
      <c r="AM7" s="4">
        <v>56</v>
      </c>
      <c r="AN7" s="4">
        <v>23</v>
      </c>
      <c r="AO7" s="4"/>
      <c r="AP7" s="4">
        <v>730</v>
      </c>
      <c r="AQ7" s="4">
        <v>434</v>
      </c>
      <c r="AR7" s="4">
        <v>14</v>
      </c>
      <c r="AS7" s="4">
        <v>601.5</v>
      </c>
      <c r="AT7" s="4">
        <v>383</v>
      </c>
      <c r="AU7" s="4">
        <v>19</v>
      </c>
      <c r="AV7" s="4">
        <v>1116.5</v>
      </c>
      <c r="AW7" s="4">
        <v>844</v>
      </c>
      <c r="AX7" s="4"/>
      <c r="AY7" s="4"/>
      <c r="AZ7" s="4"/>
      <c r="BA7" s="4">
        <v>2</v>
      </c>
      <c r="BB7" s="4">
        <v>85.9</v>
      </c>
      <c r="BC7" s="4">
        <v>54.6</v>
      </c>
      <c r="BD7" s="4"/>
      <c r="BE7" s="4"/>
      <c r="BF7" s="4"/>
      <c r="BG7" s="4"/>
      <c r="BH7" s="4"/>
      <c r="BI7" s="4"/>
      <c r="BJ7" s="4"/>
      <c r="BK7" s="4"/>
      <c r="BL7" s="43">
        <v>146</v>
      </c>
      <c r="BM7" s="43" t="s">
        <v>83</v>
      </c>
      <c r="BN7" s="44" t="s">
        <v>172</v>
      </c>
      <c r="BO7" s="44"/>
      <c r="BP7" s="45" t="s">
        <v>283</v>
      </c>
      <c r="BQ7" s="46" t="s">
        <v>76</v>
      </c>
      <c r="BR7" s="47">
        <v>7729854</v>
      </c>
      <c r="BS7" s="47"/>
      <c r="BT7" s="47"/>
      <c r="BU7" s="48">
        <f>BR7+BS7-BT7</f>
        <v>7729854</v>
      </c>
      <c r="BV7" s="47"/>
      <c r="BW7" s="47"/>
      <c r="BX7" s="47"/>
      <c r="BY7" s="47" t="e">
        <f>#REF!+BW7-BX7</f>
        <v>#REF!</v>
      </c>
      <c r="BZ7" s="47"/>
      <c r="CA7" s="47"/>
      <c r="CB7" s="47" t="e">
        <f>BY7+BZ7-CA7</f>
        <v>#REF!</v>
      </c>
      <c r="CC7" s="47" t="e">
        <f>#REF!</f>
        <v>#REF!</v>
      </c>
      <c r="CD7" s="47"/>
      <c r="CE7" s="47"/>
      <c r="CF7" s="47" t="e">
        <f>CB7+CD7-CE7</f>
        <v>#REF!</v>
      </c>
      <c r="CG7" s="47"/>
      <c r="CH7" s="47"/>
      <c r="CI7" s="49">
        <v>956632</v>
      </c>
      <c r="CJ7" s="47"/>
      <c r="CK7" s="47"/>
      <c r="CL7" s="5"/>
      <c r="CM7" s="47"/>
      <c r="CN7" s="47">
        <f>CI7+CJ7-CK7+CM7</f>
        <v>956632</v>
      </c>
      <c r="CO7" s="50"/>
      <c r="CP7" s="51">
        <v>222</v>
      </c>
      <c r="CQ7" s="52" t="s">
        <v>84</v>
      </c>
      <c r="CR7" s="53" t="s">
        <v>85</v>
      </c>
      <c r="CS7" s="54">
        <v>174</v>
      </c>
      <c r="CT7" s="55" t="s">
        <v>77</v>
      </c>
      <c r="CU7" s="56">
        <v>73.2</v>
      </c>
      <c r="CV7" s="57">
        <v>31.4</v>
      </c>
      <c r="CW7" s="58">
        <f>BU7/N7</f>
        <v>2924.3196004993756</v>
      </c>
      <c r="CX7" s="59">
        <f>CU7*CW7</f>
        <v>214060.19475655429</v>
      </c>
      <c r="CY7" s="60" t="s">
        <v>107</v>
      </c>
      <c r="CZ7" s="61"/>
      <c r="DA7" s="62"/>
      <c r="DB7" s="5"/>
      <c r="DC7" s="63"/>
      <c r="DD7" s="64" t="s">
        <v>115</v>
      </c>
      <c r="DE7" s="2"/>
      <c r="DF7" s="2"/>
      <c r="DG7" s="2"/>
      <c r="DH7" s="2"/>
      <c r="DI7" s="2"/>
      <c r="DJ7" s="2"/>
      <c r="DK7" s="2"/>
      <c r="DL7" s="2"/>
      <c r="DM7" s="2"/>
      <c r="DN7" s="65">
        <v>31.4</v>
      </c>
      <c r="DO7" s="65">
        <v>31.4</v>
      </c>
      <c r="DP7" s="65">
        <v>386.3</v>
      </c>
      <c r="DQ7" s="65">
        <v>386.3</v>
      </c>
      <c r="DR7" s="56">
        <v>120.8</v>
      </c>
      <c r="DS7" s="57">
        <v>30.8</v>
      </c>
      <c r="DT7" s="57">
        <v>345038.12</v>
      </c>
      <c r="DU7" s="66">
        <f>DR7-30.8</f>
        <v>90</v>
      </c>
      <c r="DV7" s="66">
        <f>DS7-30.8</f>
        <v>0</v>
      </c>
      <c r="DW7" s="87"/>
      <c r="DX7" s="66"/>
      <c r="DY7" s="66">
        <f t="shared" si="2"/>
        <v>257064.82450331128</v>
      </c>
      <c r="DZ7" s="66">
        <v>494381.66</v>
      </c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</row>
    <row r="8" spans="1:205" s="90" customFormat="1" ht="63" customHeight="1" x14ac:dyDescent="0.25">
      <c r="A8" s="97">
        <v>4</v>
      </c>
      <c r="B8" s="97">
        <v>321</v>
      </c>
      <c r="C8" s="97">
        <v>42</v>
      </c>
      <c r="D8" s="97" t="s">
        <v>80</v>
      </c>
      <c r="E8" s="40" t="s">
        <v>81</v>
      </c>
      <c r="F8" s="41">
        <v>321</v>
      </c>
      <c r="G8" s="3" t="s">
        <v>82</v>
      </c>
      <c r="H8" s="4" t="s">
        <v>83</v>
      </c>
      <c r="I8" s="42" t="s">
        <v>87</v>
      </c>
      <c r="J8" s="4">
        <v>4</v>
      </c>
      <c r="K8" s="43">
        <v>23</v>
      </c>
      <c r="L8" s="43" t="s">
        <v>83</v>
      </c>
      <c r="M8" s="43"/>
      <c r="N8" s="4">
        <f t="shared" si="0"/>
        <v>3059.3</v>
      </c>
      <c r="O8" s="4">
        <f t="shared" si="1"/>
        <v>458.90000000000003</v>
      </c>
      <c r="P8" s="4">
        <v>2600.4</v>
      </c>
      <c r="Q8" s="4">
        <v>1968</v>
      </c>
      <c r="R8" s="4" t="s">
        <v>66</v>
      </c>
      <c r="S8" s="4">
        <v>1990</v>
      </c>
      <c r="T8" s="4">
        <v>5</v>
      </c>
      <c r="U8" s="4">
        <v>4</v>
      </c>
      <c r="V8" s="4">
        <v>17</v>
      </c>
      <c r="W8" s="4">
        <v>3168</v>
      </c>
      <c r="X8" s="4">
        <v>970</v>
      </c>
      <c r="Y8" s="4">
        <v>15052</v>
      </c>
      <c r="Z8" s="4"/>
      <c r="AA8" s="4">
        <v>3268.6</v>
      </c>
      <c r="AB8" s="4"/>
      <c r="AC8" s="4">
        <v>2600.4</v>
      </c>
      <c r="AD8" s="4">
        <v>1688.9</v>
      </c>
      <c r="AE8" s="4">
        <v>2600.4</v>
      </c>
      <c r="AF8" s="4">
        <v>668.2</v>
      </c>
      <c r="AG8" s="4">
        <v>209.3</v>
      </c>
      <c r="AH8" s="4"/>
      <c r="AI8" s="4">
        <v>16.600000000000001</v>
      </c>
      <c r="AJ8" s="4">
        <v>16.600000000000001</v>
      </c>
      <c r="AK8" s="4"/>
      <c r="AL8" s="4"/>
      <c r="AM8" s="4">
        <v>64</v>
      </c>
      <c r="AN8" s="4">
        <v>16</v>
      </c>
      <c r="AO8" s="4"/>
      <c r="AP8" s="4">
        <v>491.9</v>
      </c>
      <c r="AQ8" s="4">
        <v>288.10000000000002</v>
      </c>
      <c r="AR8" s="4">
        <v>48</v>
      </c>
      <c r="AS8" s="4">
        <v>2108.5</v>
      </c>
      <c r="AT8" s="4">
        <v>1400.8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3">
        <v>23</v>
      </c>
      <c r="BM8" s="43" t="s">
        <v>83</v>
      </c>
      <c r="BN8" s="44" t="s">
        <v>67</v>
      </c>
      <c r="BO8" s="44"/>
      <c r="BP8" s="45" t="s">
        <v>285</v>
      </c>
      <c r="BQ8" s="46" t="s">
        <v>68</v>
      </c>
      <c r="BR8" s="47">
        <v>18519199</v>
      </c>
      <c r="BS8" s="47"/>
      <c r="BT8" s="47"/>
      <c r="BU8" s="48">
        <f>BR8+BS8-BT8</f>
        <v>18519199</v>
      </c>
      <c r="BV8" s="47"/>
      <c r="BW8" s="47"/>
      <c r="BX8" s="47"/>
      <c r="BY8" s="47" t="e">
        <f>#REF!+BW8-BX8</f>
        <v>#REF!</v>
      </c>
      <c r="BZ8" s="47"/>
      <c r="CA8" s="47"/>
      <c r="CB8" s="47" t="e">
        <f>BY8+BZ8-CA8</f>
        <v>#REF!</v>
      </c>
      <c r="CC8" s="47" t="e">
        <f>#REF!</f>
        <v>#REF!</v>
      </c>
      <c r="CD8" s="47"/>
      <c r="CE8" s="47"/>
      <c r="CF8" s="47" t="e">
        <f>CB8+CD8-CE8</f>
        <v>#REF!</v>
      </c>
      <c r="CG8" s="47"/>
      <c r="CH8" s="47"/>
      <c r="CI8" s="49">
        <v>5216097</v>
      </c>
      <c r="CJ8" s="47"/>
      <c r="CK8" s="47"/>
      <c r="CL8" s="5">
        <v>0.7</v>
      </c>
      <c r="CM8" s="47"/>
      <c r="CN8" s="47">
        <f>CI8+CJ8-CK8+CM8</f>
        <v>5216097</v>
      </c>
      <c r="CO8" s="50"/>
      <c r="CP8" s="51">
        <v>23</v>
      </c>
      <c r="CQ8" s="52" t="s">
        <v>84</v>
      </c>
      <c r="CR8" s="53" t="s">
        <v>85</v>
      </c>
      <c r="CS8" s="54">
        <v>12</v>
      </c>
      <c r="CT8" s="55" t="s">
        <v>69</v>
      </c>
      <c r="CU8" s="56">
        <v>668.2</v>
      </c>
      <c r="CV8" s="57">
        <v>16.600000000000001</v>
      </c>
      <c r="CW8" s="58">
        <f>BU8/N8</f>
        <v>6053.4105841205501</v>
      </c>
      <c r="CX8" s="59">
        <f>CU8*CW8</f>
        <v>4044888.9523093519</v>
      </c>
      <c r="CY8" s="60" t="s">
        <v>106</v>
      </c>
      <c r="CZ8" s="61"/>
      <c r="DA8" s="62"/>
      <c r="DB8" s="5"/>
      <c r="DC8" s="63"/>
      <c r="DD8" s="64" t="s">
        <v>116</v>
      </c>
      <c r="DE8" s="2"/>
      <c r="DF8" s="2"/>
      <c r="DG8" s="2"/>
      <c r="DH8" s="2"/>
      <c r="DI8" s="2"/>
      <c r="DJ8" s="2"/>
      <c r="DK8" s="2"/>
      <c r="DL8" s="2"/>
      <c r="DM8" s="2"/>
      <c r="DN8" s="65">
        <v>16.600000000000001</v>
      </c>
      <c r="DO8" s="65">
        <v>16.600000000000001</v>
      </c>
      <c r="DP8" s="65">
        <v>15.7</v>
      </c>
      <c r="DQ8" s="65">
        <v>0</v>
      </c>
      <c r="DR8" s="56">
        <v>152.69999999999999</v>
      </c>
      <c r="DS8" s="57">
        <v>17.399999999999999</v>
      </c>
      <c r="DT8" s="57">
        <v>606717.18000000005</v>
      </c>
      <c r="DU8" s="66">
        <f>DR8-17.4</f>
        <v>135.29999999999998</v>
      </c>
      <c r="DV8" s="66">
        <f>DS8-17.4</f>
        <v>0</v>
      </c>
      <c r="DW8" s="66"/>
      <c r="DX8" s="66"/>
      <c r="DY8" s="66">
        <f t="shared" si="2"/>
        <v>537582.41292730847</v>
      </c>
      <c r="DZ8" s="66">
        <v>3648185.17</v>
      </c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</row>
    <row r="9" spans="1:205" s="90" customFormat="1" ht="63" customHeight="1" x14ac:dyDescent="0.25">
      <c r="A9" s="97">
        <v>5</v>
      </c>
      <c r="B9" s="97">
        <v>377</v>
      </c>
      <c r="C9" s="97">
        <v>214</v>
      </c>
      <c r="D9" s="97" t="s">
        <v>80</v>
      </c>
      <c r="E9" s="40" t="s">
        <v>81</v>
      </c>
      <c r="F9" s="41">
        <v>377</v>
      </c>
      <c r="G9" s="3" t="s">
        <v>82</v>
      </c>
      <c r="H9" s="4" t="s">
        <v>83</v>
      </c>
      <c r="I9" s="42" t="s">
        <v>167</v>
      </c>
      <c r="J9" s="4">
        <v>2</v>
      </c>
      <c r="K9" s="43">
        <v>506</v>
      </c>
      <c r="L9" s="43" t="s">
        <v>83</v>
      </c>
      <c r="M9" s="43"/>
      <c r="N9" s="4">
        <f t="shared" si="0"/>
        <v>4344.1000000000004</v>
      </c>
      <c r="O9" s="4">
        <f t="shared" si="1"/>
        <v>278.50000000000006</v>
      </c>
      <c r="P9" s="4">
        <v>4065.6</v>
      </c>
      <c r="Q9" s="4">
        <v>1971</v>
      </c>
      <c r="R9" s="4" t="s">
        <v>71</v>
      </c>
      <c r="S9" s="4">
        <v>1990</v>
      </c>
      <c r="T9" s="4">
        <v>9</v>
      </c>
      <c r="U9" s="4">
        <v>2</v>
      </c>
      <c r="V9" s="4">
        <v>15</v>
      </c>
      <c r="W9" s="4">
        <v>4665</v>
      </c>
      <c r="X9" s="4">
        <v>960</v>
      </c>
      <c r="Y9" s="4">
        <v>17463</v>
      </c>
      <c r="Z9" s="4">
        <v>4403</v>
      </c>
      <c r="AA9" s="4"/>
      <c r="AB9" s="4"/>
      <c r="AC9" s="4">
        <v>3888.8</v>
      </c>
      <c r="AD9" s="4">
        <v>2650.3</v>
      </c>
      <c r="AE9" s="4">
        <v>4065.6</v>
      </c>
      <c r="AF9" s="4">
        <v>514.20000000000005</v>
      </c>
      <c r="AG9" s="4"/>
      <c r="AH9" s="4">
        <v>235.7</v>
      </c>
      <c r="AI9" s="4">
        <v>16.100000000000001</v>
      </c>
      <c r="AJ9" s="4">
        <v>16.100000000000001</v>
      </c>
      <c r="AK9" s="4"/>
      <c r="AL9" s="4"/>
      <c r="AM9" s="4">
        <v>72</v>
      </c>
      <c r="AN9" s="4"/>
      <c r="AO9" s="4"/>
      <c r="AP9" s="4"/>
      <c r="AQ9" s="4"/>
      <c r="AR9" s="4">
        <v>18</v>
      </c>
      <c r="AS9" s="4">
        <v>788.1</v>
      </c>
      <c r="AT9" s="4">
        <v>495.8</v>
      </c>
      <c r="AU9" s="4">
        <v>54</v>
      </c>
      <c r="AV9" s="4">
        <v>3100.7</v>
      </c>
      <c r="AW9" s="4">
        <v>2154.5</v>
      </c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3">
        <v>506</v>
      </c>
      <c r="BM9" s="43" t="s">
        <v>83</v>
      </c>
      <c r="BN9" s="44" t="s">
        <v>168</v>
      </c>
      <c r="BO9" s="44"/>
      <c r="BP9" s="69" t="s">
        <v>284</v>
      </c>
      <c r="BQ9" s="46" t="s">
        <v>31</v>
      </c>
      <c r="BR9" s="47">
        <v>14881008</v>
      </c>
      <c r="BS9" s="47"/>
      <c r="BT9" s="47"/>
      <c r="BU9" s="48">
        <f>BR9+BS9-BT9</f>
        <v>14881008</v>
      </c>
      <c r="BV9" s="47"/>
      <c r="BW9" s="47"/>
      <c r="BX9" s="47"/>
      <c r="BY9" s="47" t="e">
        <f>#REF!+BW9-BX9</f>
        <v>#REF!</v>
      </c>
      <c r="BZ9" s="47"/>
      <c r="CA9" s="47"/>
      <c r="CB9" s="47" t="e">
        <f>BY9+BZ9-CA9</f>
        <v>#REF!</v>
      </c>
      <c r="CC9" s="47" t="e">
        <f>#REF!</f>
        <v>#REF!</v>
      </c>
      <c r="CD9" s="47"/>
      <c r="CE9" s="47"/>
      <c r="CF9" s="47" t="e">
        <f>CB9+CD9-CE9</f>
        <v>#REF!</v>
      </c>
      <c r="CG9" s="47"/>
      <c r="CH9" s="47"/>
      <c r="CI9" s="49">
        <v>2742983</v>
      </c>
      <c r="CJ9" s="47"/>
      <c r="CK9" s="47"/>
      <c r="CL9" s="5">
        <v>0.7</v>
      </c>
      <c r="CM9" s="47"/>
      <c r="CN9" s="47">
        <f>CI9+CJ9-CK9+CM9</f>
        <v>2742983</v>
      </c>
      <c r="CO9" s="50"/>
      <c r="CP9" s="51">
        <v>149</v>
      </c>
      <c r="CQ9" s="52" t="s">
        <v>84</v>
      </c>
      <c r="CR9" s="53" t="s">
        <v>85</v>
      </c>
      <c r="CS9" s="54">
        <v>124</v>
      </c>
      <c r="CT9" s="55" t="s">
        <v>32</v>
      </c>
      <c r="CU9" s="56">
        <v>90.9</v>
      </c>
      <c r="CV9" s="57">
        <v>32.9</v>
      </c>
      <c r="CW9" s="58">
        <f>BU9/N9</f>
        <v>3425.5675513915421</v>
      </c>
      <c r="CX9" s="59">
        <f>CU9*CW9</f>
        <v>311384.09042149119</v>
      </c>
      <c r="CY9" s="60" t="s">
        <v>106</v>
      </c>
      <c r="CZ9" s="61"/>
      <c r="DA9" s="62"/>
      <c r="DB9" s="5"/>
      <c r="DC9" s="63"/>
      <c r="DD9" s="64"/>
      <c r="DE9" s="2"/>
      <c r="DF9" s="2"/>
      <c r="DG9" s="2"/>
      <c r="DH9" s="2"/>
      <c r="DI9" s="2"/>
      <c r="DJ9" s="2"/>
      <c r="DK9" s="2"/>
      <c r="DL9" s="2"/>
      <c r="DM9" s="2"/>
      <c r="DN9" s="65">
        <v>32.9</v>
      </c>
      <c r="DO9" s="65">
        <v>32.9</v>
      </c>
      <c r="DP9" s="65">
        <v>30.8</v>
      </c>
      <c r="DQ9" s="65">
        <v>30.8</v>
      </c>
      <c r="DR9" s="56">
        <v>286.10000000000002</v>
      </c>
      <c r="DS9" s="57">
        <v>16.100000000000001</v>
      </c>
      <c r="DT9" s="57">
        <v>1879406.65</v>
      </c>
      <c r="DU9" s="66">
        <f>DR9-16.1</f>
        <v>270</v>
      </c>
      <c r="DV9" s="66">
        <f>DS9-16.1</f>
        <v>0</v>
      </c>
      <c r="DW9" s="87"/>
      <c r="DX9" s="66"/>
      <c r="DY9" s="66">
        <f t="shared" si="2"/>
        <v>1773644.8636840265</v>
      </c>
      <c r="DZ9" s="66">
        <v>733939.02</v>
      </c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</row>
    <row r="10" spans="1:205" s="90" customFormat="1" ht="63" customHeight="1" x14ac:dyDescent="0.25">
      <c r="A10" s="97">
        <v>6</v>
      </c>
      <c r="B10" s="97">
        <v>474</v>
      </c>
      <c r="C10" s="97">
        <v>405</v>
      </c>
      <c r="D10" s="97" t="s">
        <v>80</v>
      </c>
      <c r="E10" s="40" t="s">
        <v>81</v>
      </c>
      <c r="F10" s="41">
        <v>474</v>
      </c>
      <c r="G10" s="3" t="s">
        <v>82</v>
      </c>
      <c r="H10" s="4" t="s">
        <v>83</v>
      </c>
      <c r="I10" s="42" t="s">
        <v>251</v>
      </c>
      <c r="J10" s="4">
        <v>10</v>
      </c>
      <c r="K10" s="43">
        <v>620</v>
      </c>
      <c r="L10" s="43" t="s">
        <v>83</v>
      </c>
      <c r="M10" s="43"/>
      <c r="N10" s="4">
        <f t="shared" si="0"/>
        <v>3108.8</v>
      </c>
      <c r="O10" s="4">
        <f t="shared" si="1"/>
        <v>1197.9000000000001</v>
      </c>
      <c r="P10" s="4">
        <v>1910.9</v>
      </c>
      <c r="Q10" s="4">
        <v>1941</v>
      </c>
      <c r="R10" s="67" t="s">
        <v>66</v>
      </c>
      <c r="S10" s="67">
        <v>1999</v>
      </c>
      <c r="T10" s="4">
        <v>4</v>
      </c>
      <c r="U10" s="4">
        <v>3</v>
      </c>
      <c r="V10" s="4">
        <v>46</v>
      </c>
      <c r="W10" s="4">
        <v>3420</v>
      </c>
      <c r="X10" s="4">
        <v>917</v>
      </c>
      <c r="Y10" s="4">
        <v>14476</v>
      </c>
      <c r="Z10" s="4"/>
      <c r="AA10" s="4">
        <v>3097.4</v>
      </c>
      <c r="AB10" s="4"/>
      <c r="AC10" s="4">
        <v>1899.5</v>
      </c>
      <c r="AD10" s="4">
        <v>1164.2</v>
      </c>
      <c r="AE10" s="4">
        <v>1910.9</v>
      </c>
      <c r="AF10" s="4">
        <v>1197.9000000000001</v>
      </c>
      <c r="AG10" s="67"/>
      <c r="AH10" s="67"/>
      <c r="AI10" s="4">
        <v>571.20000000000005</v>
      </c>
      <c r="AJ10" s="4">
        <v>15</v>
      </c>
      <c r="AK10" s="67"/>
      <c r="AL10" s="67"/>
      <c r="AM10" s="4">
        <v>27</v>
      </c>
      <c r="AN10" s="4"/>
      <c r="AO10" s="67"/>
      <c r="AP10" s="4"/>
      <c r="AQ10" s="4"/>
      <c r="AR10" s="4">
        <v>21</v>
      </c>
      <c r="AS10" s="4">
        <v>1373.5</v>
      </c>
      <c r="AT10" s="4">
        <v>817.2</v>
      </c>
      <c r="AU10" s="4"/>
      <c r="AV10" s="4"/>
      <c r="AW10" s="4"/>
      <c r="AX10" s="4">
        <v>6</v>
      </c>
      <c r="AY10" s="4">
        <v>526</v>
      </c>
      <c r="AZ10" s="4">
        <v>347</v>
      </c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4"/>
      <c r="BL10" s="43">
        <v>620</v>
      </c>
      <c r="BM10" s="43" t="s">
        <v>83</v>
      </c>
      <c r="BN10" s="44" t="s">
        <v>252</v>
      </c>
      <c r="BO10" s="44"/>
      <c r="BP10" s="45" t="s">
        <v>253</v>
      </c>
      <c r="BQ10" s="46" t="s">
        <v>42</v>
      </c>
      <c r="BR10" s="47">
        <v>20378895</v>
      </c>
      <c r="BS10" s="49"/>
      <c r="BT10" s="49"/>
      <c r="BU10" s="48">
        <v>20378895</v>
      </c>
      <c r="BV10" s="49"/>
      <c r="BW10" s="47"/>
      <c r="BX10" s="47"/>
      <c r="BY10" s="47">
        <v>18688862</v>
      </c>
      <c r="BZ10" s="47"/>
      <c r="CA10" s="47"/>
      <c r="CB10" s="47">
        <v>18688862</v>
      </c>
      <c r="CC10" s="47">
        <v>913</v>
      </c>
      <c r="CD10" s="47"/>
      <c r="CE10" s="47"/>
      <c r="CF10" s="47">
        <v>18688862</v>
      </c>
      <c r="CG10" s="47"/>
      <c r="CH10" s="47"/>
      <c r="CI10" s="49">
        <v>2879600</v>
      </c>
      <c r="CJ10" s="47"/>
      <c r="CK10" s="47"/>
      <c r="CL10" s="5">
        <v>0.7</v>
      </c>
      <c r="CM10" s="47"/>
      <c r="CN10" s="47">
        <v>2879600</v>
      </c>
      <c r="CO10" s="50"/>
      <c r="CP10" s="51">
        <v>1406</v>
      </c>
      <c r="CQ10" s="52" t="s">
        <v>84</v>
      </c>
      <c r="CR10" s="53" t="s">
        <v>25</v>
      </c>
      <c r="CS10" s="54">
        <v>478</v>
      </c>
      <c r="CT10" s="55" t="s">
        <v>43</v>
      </c>
      <c r="CU10" s="56">
        <v>1293.2</v>
      </c>
      <c r="CV10" s="59">
        <v>609.79999999999995</v>
      </c>
      <c r="CW10" s="58">
        <v>5074.8051398261823</v>
      </c>
      <c r="CX10" s="59">
        <v>6562738.0068232194</v>
      </c>
      <c r="CY10" s="60" t="s">
        <v>130</v>
      </c>
      <c r="CZ10" s="61"/>
      <c r="DA10" s="62"/>
      <c r="DB10" s="5"/>
      <c r="DC10" s="63"/>
      <c r="DD10" s="64"/>
      <c r="DE10" s="2"/>
      <c r="DF10" s="2"/>
      <c r="DG10" s="2"/>
      <c r="DH10" s="2"/>
      <c r="DI10" s="2"/>
      <c r="DJ10" s="2"/>
      <c r="DK10" s="2"/>
      <c r="DL10" s="2"/>
      <c r="DM10" s="2"/>
      <c r="DN10" s="65">
        <v>25</v>
      </c>
      <c r="DO10" s="71">
        <v>25</v>
      </c>
      <c r="DP10" s="71">
        <v>16.8</v>
      </c>
      <c r="DQ10" s="71">
        <v>16.8</v>
      </c>
      <c r="DR10" s="56">
        <v>1197.9000000000001</v>
      </c>
      <c r="DS10" s="57">
        <v>571.20000000000005</v>
      </c>
      <c r="DT10" s="57">
        <v>4155087.31</v>
      </c>
      <c r="DU10" s="66">
        <f>DR10-32.6</f>
        <v>1165.3000000000002</v>
      </c>
      <c r="DV10" s="66">
        <f>DS10-32.6</f>
        <v>538.6</v>
      </c>
      <c r="DW10" s="87"/>
      <c r="DX10" s="6"/>
      <c r="DY10" s="66">
        <f t="shared" si="2"/>
        <v>4042009.5520018367</v>
      </c>
      <c r="DZ10" s="66">
        <v>5906731.6900000004</v>
      </c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</row>
    <row r="11" spans="1:205" s="90" customFormat="1" ht="63" customHeight="1" x14ac:dyDescent="0.25">
      <c r="A11" s="97">
        <v>7</v>
      </c>
      <c r="B11" s="97">
        <v>541</v>
      </c>
      <c r="C11" s="97">
        <v>48</v>
      </c>
      <c r="D11" s="97" t="s">
        <v>80</v>
      </c>
      <c r="E11" s="40" t="s">
        <v>81</v>
      </c>
      <c r="F11" s="11">
        <v>541</v>
      </c>
      <c r="G11" s="3" t="s">
        <v>82</v>
      </c>
      <c r="H11" s="4" t="s">
        <v>83</v>
      </c>
      <c r="I11" s="42" t="s">
        <v>254</v>
      </c>
      <c r="J11" s="4">
        <v>9</v>
      </c>
      <c r="K11" s="43">
        <v>689</v>
      </c>
      <c r="L11" s="43" t="s">
        <v>83</v>
      </c>
      <c r="M11" s="43"/>
      <c r="N11" s="4">
        <f t="shared" si="0"/>
        <v>8845.6</v>
      </c>
      <c r="O11" s="4">
        <f t="shared" si="1"/>
        <v>254.4</v>
      </c>
      <c r="P11" s="4">
        <v>8591.2000000000007</v>
      </c>
      <c r="Q11" s="4">
        <v>1978</v>
      </c>
      <c r="R11" s="4" t="s">
        <v>71</v>
      </c>
      <c r="S11" s="4">
        <v>1989</v>
      </c>
      <c r="T11" s="4">
        <v>9</v>
      </c>
      <c r="U11" s="4">
        <v>5</v>
      </c>
      <c r="V11" s="4">
        <v>6</v>
      </c>
      <c r="W11" s="4">
        <v>4980</v>
      </c>
      <c r="X11" s="4">
        <v>1367</v>
      </c>
      <c r="Y11" s="4">
        <v>35529</v>
      </c>
      <c r="Z11" s="4">
        <v>8780.2999999999993</v>
      </c>
      <c r="AA11" s="4"/>
      <c r="AB11" s="4"/>
      <c r="AC11" s="4">
        <v>8525.9</v>
      </c>
      <c r="AD11" s="4">
        <v>4909.5</v>
      </c>
      <c r="AE11" s="4">
        <v>8591.2000000000007</v>
      </c>
      <c r="AF11" s="4">
        <v>254.4</v>
      </c>
      <c r="AG11" s="4"/>
      <c r="AH11" s="4"/>
      <c r="AI11" s="4">
        <v>166.8</v>
      </c>
      <c r="AJ11" s="4">
        <v>166.8</v>
      </c>
      <c r="AK11" s="4"/>
      <c r="AL11" s="4"/>
      <c r="AM11" s="4">
        <v>178</v>
      </c>
      <c r="AN11" s="4">
        <v>45</v>
      </c>
      <c r="AO11" s="4"/>
      <c r="AP11" s="4">
        <v>1472.7</v>
      </c>
      <c r="AQ11" s="4">
        <v>804.7</v>
      </c>
      <c r="AR11" s="4">
        <v>88</v>
      </c>
      <c r="AS11" s="4">
        <v>4196.3</v>
      </c>
      <c r="AT11" s="4">
        <v>2336.9</v>
      </c>
      <c r="AU11" s="4">
        <v>43</v>
      </c>
      <c r="AV11" s="4">
        <v>2700.1</v>
      </c>
      <c r="AW11" s="4">
        <v>1661.8</v>
      </c>
      <c r="AX11" s="4">
        <v>2</v>
      </c>
      <c r="AY11" s="4">
        <v>156.80000000000001</v>
      </c>
      <c r="AZ11" s="4">
        <v>106.1</v>
      </c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3">
        <v>689</v>
      </c>
      <c r="BM11" s="43" t="s">
        <v>83</v>
      </c>
      <c r="BN11" s="44" t="s">
        <v>255</v>
      </c>
      <c r="BO11" s="44"/>
      <c r="BP11" s="45" t="s">
        <v>256</v>
      </c>
      <c r="BQ11" s="46" t="s">
        <v>7</v>
      </c>
      <c r="BR11" s="47">
        <v>40812539</v>
      </c>
      <c r="BS11" s="49"/>
      <c r="BT11" s="49"/>
      <c r="BU11" s="48">
        <v>40812539</v>
      </c>
      <c r="BV11" s="49"/>
      <c r="BW11" s="47"/>
      <c r="BX11" s="47"/>
      <c r="BY11" s="47" t="e">
        <v>#REF!</v>
      </c>
      <c r="BZ11" s="47"/>
      <c r="CA11" s="47"/>
      <c r="CB11" s="47" t="e">
        <v>#REF!</v>
      </c>
      <c r="CC11" s="47" t="e">
        <v>#REF!</v>
      </c>
      <c r="CD11" s="47"/>
      <c r="CE11" s="47"/>
      <c r="CF11" s="47" t="e">
        <v>#REF!</v>
      </c>
      <c r="CG11" s="47"/>
      <c r="CH11" s="47"/>
      <c r="CI11" s="49">
        <v>3900792</v>
      </c>
      <c r="CJ11" s="47"/>
      <c r="CK11" s="47"/>
      <c r="CL11" s="5">
        <v>0.7</v>
      </c>
      <c r="CM11" s="47"/>
      <c r="CN11" s="47">
        <v>3900792</v>
      </c>
      <c r="CO11" s="50"/>
      <c r="CP11" s="51">
        <v>1430</v>
      </c>
      <c r="CQ11" s="52" t="s">
        <v>84</v>
      </c>
      <c r="CR11" s="53" t="s">
        <v>25</v>
      </c>
      <c r="CS11" s="54">
        <v>499</v>
      </c>
      <c r="CT11" s="55" t="s">
        <v>8</v>
      </c>
      <c r="CU11" s="56">
        <v>1487</v>
      </c>
      <c r="CV11" s="59">
        <v>474.1</v>
      </c>
      <c r="CW11" s="58">
        <v>4000.6017683500627</v>
      </c>
      <c r="CX11" s="59">
        <v>5948894.8295365432</v>
      </c>
      <c r="CY11" s="60" t="s">
        <v>112</v>
      </c>
      <c r="CZ11" s="61"/>
      <c r="DA11" s="62"/>
      <c r="DB11" s="5"/>
      <c r="DC11" s="63"/>
      <c r="DD11" s="64"/>
      <c r="DE11" s="2"/>
      <c r="DF11" s="2"/>
      <c r="DG11" s="2"/>
      <c r="DH11" s="2"/>
      <c r="DI11" s="2"/>
      <c r="DJ11" s="2"/>
      <c r="DK11" s="2"/>
      <c r="DL11" s="2"/>
      <c r="DM11" s="2"/>
      <c r="DN11" s="65">
        <v>40.4</v>
      </c>
      <c r="DO11" s="71">
        <v>40.4</v>
      </c>
      <c r="DP11" s="71">
        <v>108.8</v>
      </c>
      <c r="DQ11" s="71">
        <v>108.8</v>
      </c>
      <c r="DR11" s="56">
        <v>254.4</v>
      </c>
      <c r="DS11" s="57">
        <v>166.8</v>
      </c>
      <c r="DT11" s="57">
        <v>2232817.77</v>
      </c>
      <c r="DU11" s="66">
        <f>DR11-202.2</f>
        <v>52.200000000000017</v>
      </c>
      <c r="DV11" s="66">
        <f>DS11-166.8</f>
        <v>0</v>
      </c>
      <c r="DW11" s="87"/>
      <c r="DX11" s="6"/>
      <c r="DY11" s="66">
        <f t="shared" si="2"/>
        <v>458148.92922169826</v>
      </c>
      <c r="DZ11" s="66">
        <v>3244700.57</v>
      </c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</row>
    <row r="12" spans="1:205" s="90" customFormat="1" ht="63" customHeight="1" x14ac:dyDescent="0.25">
      <c r="A12" s="97">
        <v>8</v>
      </c>
      <c r="B12" s="97">
        <v>608</v>
      </c>
      <c r="C12" s="97">
        <v>403</v>
      </c>
      <c r="D12" s="97" t="s">
        <v>80</v>
      </c>
      <c r="E12" s="40" t="s">
        <v>81</v>
      </c>
      <c r="F12" s="11">
        <v>608</v>
      </c>
      <c r="G12" s="3" t="s">
        <v>82</v>
      </c>
      <c r="H12" s="4" t="s">
        <v>83</v>
      </c>
      <c r="I12" s="42" t="s">
        <v>155</v>
      </c>
      <c r="J12" s="4">
        <v>9</v>
      </c>
      <c r="K12" s="43">
        <v>763</v>
      </c>
      <c r="L12" s="43" t="s">
        <v>83</v>
      </c>
      <c r="M12" s="43"/>
      <c r="N12" s="4">
        <f t="shared" si="0"/>
        <v>1920.1999999999998</v>
      </c>
      <c r="O12" s="4">
        <f t="shared" si="1"/>
        <v>582.9</v>
      </c>
      <c r="P12" s="4">
        <v>1337.3</v>
      </c>
      <c r="Q12" s="132">
        <v>1974</v>
      </c>
      <c r="R12" s="4" t="s">
        <v>66</v>
      </c>
      <c r="S12" s="4">
        <v>1987</v>
      </c>
      <c r="T12" s="4">
        <v>5</v>
      </c>
      <c r="U12" s="4">
        <v>2</v>
      </c>
      <c r="V12" s="4">
        <v>13</v>
      </c>
      <c r="W12" s="4">
        <v>784</v>
      </c>
      <c r="X12" s="4">
        <v>529</v>
      </c>
      <c r="Y12" s="4">
        <v>8563</v>
      </c>
      <c r="Z12" s="4"/>
      <c r="AA12" s="4">
        <v>1901.3</v>
      </c>
      <c r="AB12" s="4"/>
      <c r="AC12" s="4">
        <v>1318.4</v>
      </c>
      <c r="AD12" s="4">
        <v>782.3</v>
      </c>
      <c r="AE12" s="4">
        <v>1337.3</v>
      </c>
      <c r="AF12" s="4">
        <v>582.9</v>
      </c>
      <c r="AG12" s="4"/>
      <c r="AH12" s="4"/>
      <c r="AI12" s="4">
        <v>229</v>
      </c>
      <c r="AJ12" s="4">
        <v>14.9</v>
      </c>
      <c r="AK12" s="4">
        <v>5.8</v>
      </c>
      <c r="AL12" s="4"/>
      <c r="AM12" s="4">
        <v>32</v>
      </c>
      <c r="AN12" s="4">
        <v>16</v>
      </c>
      <c r="AO12" s="4"/>
      <c r="AP12" s="4">
        <v>567.1</v>
      </c>
      <c r="AQ12" s="4">
        <v>309.3</v>
      </c>
      <c r="AR12" s="4">
        <v>16</v>
      </c>
      <c r="AS12" s="4">
        <v>772</v>
      </c>
      <c r="AT12" s="4">
        <v>473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3">
        <v>763</v>
      </c>
      <c r="BM12" s="43" t="s">
        <v>83</v>
      </c>
      <c r="BN12" s="44" t="s">
        <v>156</v>
      </c>
      <c r="BO12" s="44"/>
      <c r="BP12" s="45" t="s">
        <v>286</v>
      </c>
      <c r="BQ12" s="46" t="s">
        <v>45</v>
      </c>
      <c r="BR12" s="47">
        <v>48635926</v>
      </c>
      <c r="BS12" s="47"/>
      <c r="BT12" s="47"/>
      <c r="BU12" s="48">
        <f>BR12+BS12-BT12</f>
        <v>48635926</v>
      </c>
      <c r="BV12" s="47"/>
      <c r="BW12" s="47"/>
      <c r="BX12" s="47"/>
      <c r="BY12" s="47">
        <f>BU18+BW12-BX12</f>
        <v>33208390</v>
      </c>
      <c r="BZ12" s="47"/>
      <c r="CA12" s="47"/>
      <c r="CB12" s="47">
        <f>BY12+BZ12-CA12</f>
        <v>33208390</v>
      </c>
      <c r="CC12" s="47">
        <f>BL18</f>
        <v>377</v>
      </c>
      <c r="CD12" s="47"/>
      <c r="CE12" s="47"/>
      <c r="CF12" s="47">
        <f>CB12+CD12-CE12</f>
        <v>33208390</v>
      </c>
      <c r="CG12" s="47"/>
      <c r="CH12" s="47"/>
      <c r="CI12" s="49">
        <v>6099992</v>
      </c>
      <c r="CJ12" s="47"/>
      <c r="CK12" s="47"/>
      <c r="CL12" s="5">
        <v>0.7</v>
      </c>
      <c r="CM12" s="47"/>
      <c r="CN12" s="47">
        <f>CI12+CJ12-CK12+CM12</f>
        <v>6099992</v>
      </c>
      <c r="CO12" s="50"/>
      <c r="CP12" s="51">
        <v>72</v>
      </c>
      <c r="CQ12" s="52" t="s">
        <v>84</v>
      </c>
      <c r="CR12" s="53" t="s">
        <v>85</v>
      </c>
      <c r="CS12" s="54">
        <v>60</v>
      </c>
      <c r="CT12" s="55" t="s">
        <v>46</v>
      </c>
      <c r="CU12" s="56">
        <v>546.4</v>
      </c>
      <c r="CV12" s="57"/>
      <c r="CW12" s="58">
        <f>BU12/N12</f>
        <v>25328.5730653057</v>
      </c>
      <c r="CX12" s="59">
        <f>CU12*CW12</f>
        <v>13839532.322883034</v>
      </c>
      <c r="CY12" s="60" t="s">
        <v>128</v>
      </c>
      <c r="CZ12" s="61"/>
      <c r="DA12" s="62"/>
      <c r="DB12" s="5"/>
      <c r="DC12" s="63"/>
      <c r="DD12" s="64"/>
      <c r="DE12" s="2"/>
      <c r="DF12" s="2"/>
      <c r="DG12" s="2"/>
      <c r="DH12" s="2"/>
      <c r="DI12" s="2"/>
      <c r="DJ12" s="2"/>
      <c r="DK12" s="2"/>
      <c r="DL12" s="2"/>
      <c r="DM12" s="2"/>
      <c r="DN12" s="65">
        <v>93.2</v>
      </c>
      <c r="DO12" s="65">
        <v>0</v>
      </c>
      <c r="DP12" s="65">
        <v>176</v>
      </c>
      <c r="DQ12" s="65">
        <v>176</v>
      </c>
      <c r="DR12" s="56">
        <v>561.4</v>
      </c>
      <c r="DS12" s="57">
        <v>229</v>
      </c>
      <c r="DT12" s="57">
        <v>4799803.6399999997</v>
      </c>
      <c r="DU12" s="66">
        <f>DR12</f>
        <v>561.4</v>
      </c>
      <c r="DV12" s="66">
        <f>DS12-20.7</f>
        <v>208.3</v>
      </c>
      <c r="DW12" s="87"/>
      <c r="DX12" s="66"/>
      <c r="DY12" s="66">
        <f t="shared" si="2"/>
        <v>4799803.6399999997</v>
      </c>
      <c r="DZ12" s="66">
        <v>645317.31999999995</v>
      </c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</row>
    <row r="13" spans="1:205" s="90" customFormat="1" ht="63" customHeight="1" x14ac:dyDescent="0.25">
      <c r="A13" s="97">
        <v>9</v>
      </c>
      <c r="B13" s="97">
        <v>702</v>
      </c>
      <c r="C13" s="97">
        <v>725</v>
      </c>
      <c r="D13" s="97" t="s">
        <v>80</v>
      </c>
      <c r="E13" s="40" t="s">
        <v>23</v>
      </c>
      <c r="F13" s="11">
        <v>21</v>
      </c>
      <c r="G13" s="3" t="s">
        <v>82</v>
      </c>
      <c r="H13" s="43" t="s">
        <v>24</v>
      </c>
      <c r="I13" s="72" t="s">
        <v>165</v>
      </c>
      <c r="J13" s="43">
        <v>12</v>
      </c>
      <c r="K13" s="43">
        <v>22</v>
      </c>
      <c r="L13" s="43" t="s">
        <v>24</v>
      </c>
      <c r="M13" s="43"/>
      <c r="N13" s="4">
        <f t="shared" si="0"/>
        <v>1925.6</v>
      </c>
      <c r="O13" s="4">
        <f t="shared" si="1"/>
        <v>17.100000000000001</v>
      </c>
      <c r="P13" s="73">
        <v>1908.5</v>
      </c>
      <c r="Q13" s="133">
        <v>1991</v>
      </c>
      <c r="R13" s="43" t="s">
        <v>71</v>
      </c>
      <c r="S13" s="43">
        <v>1991</v>
      </c>
      <c r="T13" s="43">
        <v>9</v>
      </c>
      <c r="U13" s="43">
        <v>1</v>
      </c>
      <c r="V13" s="43" t="s">
        <v>44</v>
      </c>
      <c r="W13" s="73"/>
      <c r="X13" s="73">
        <v>298</v>
      </c>
      <c r="Y13" s="73">
        <v>7344</v>
      </c>
      <c r="Z13" s="73">
        <v>1810.7</v>
      </c>
      <c r="AA13" s="73">
        <v>0</v>
      </c>
      <c r="AB13" s="73">
        <v>0</v>
      </c>
      <c r="AC13" s="73">
        <v>1793.6</v>
      </c>
      <c r="AD13" s="73">
        <v>1029.5</v>
      </c>
      <c r="AE13" s="73">
        <v>1908.5</v>
      </c>
      <c r="AF13" s="73">
        <v>17.100000000000001</v>
      </c>
      <c r="AG13" s="73"/>
      <c r="AH13" s="73"/>
      <c r="AI13" s="73">
        <v>17.100000000000001</v>
      </c>
      <c r="AJ13" s="73">
        <v>17.100000000000001</v>
      </c>
      <c r="AK13" s="73"/>
      <c r="AL13" s="73"/>
      <c r="AM13" s="73">
        <v>27</v>
      </c>
      <c r="AN13" s="73"/>
      <c r="AO13" s="73"/>
      <c r="AP13" s="73"/>
      <c r="AQ13" s="73">
        <v>9</v>
      </c>
      <c r="AR13" s="73">
        <v>527.5</v>
      </c>
      <c r="AS13" s="73">
        <v>286.8</v>
      </c>
      <c r="AT13" s="73">
        <v>18</v>
      </c>
      <c r="AU13" s="73">
        <v>1152.7</v>
      </c>
      <c r="AV13" s="73">
        <v>682.7</v>
      </c>
      <c r="AW13" s="73"/>
      <c r="AX13" s="73"/>
      <c r="AY13" s="73"/>
      <c r="AZ13" s="73"/>
      <c r="BA13" s="73"/>
      <c r="BB13" s="73"/>
      <c r="BC13" s="73">
        <v>4</v>
      </c>
      <c r="BD13" s="73">
        <v>103.4</v>
      </c>
      <c r="BE13" s="73">
        <v>60</v>
      </c>
      <c r="BF13" s="73"/>
      <c r="BG13" s="73"/>
      <c r="BH13" s="73"/>
      <c r="BI13" s="73"/>
      <c r="BJ13" s="73">
        <v>1</v>
      </c>
      <c r="BK13" s="43"/>
      <c r="BL13" s="43">
        <v>22</v>
      </c>
      <c r="BM13" s="43" t="s">
        <v>24</v>
      </c>
      <c r="BN13" s="44" t="s">
        <v>166</v>
      </c>
      <c r="BO13" s="44"/>
      <c r="BP13" s="45" t="s">
        <v>287</v>
      </c>
      <c r="BQ13" s="46" t="s">
        <v>94</v>
      </c>
      <c r="BR13" s="47">
        <v>11793479</v>
      </c>
      <c r="BS13" s="47"/>
      <c r="BT13" s="47"/>
      <c r="BU13" s="48">
        <f>BR13+BS13-BT13</f>
        <v>11793479</v>
      </c>
      <c r="BV13" s="47"/>
      <c r="BW13" s="47"/>
      <c r="BX13" s="47"/>
      <c r="BY13" s="47">
        <f>BU22+BW13-BX13</f>
        <v>19001716</v>
      </c>
      <c r="BZ13" s="47"/>
      <c r="CA13" s="47"/>
      <c r="CB13" s="47">
        <f>BY13+BZ13-CA13</f>
        <v>19001716</v>
      </c>
      <c r="CC13" s="47">
        <f>BL22</f>
        <v>599</v>
      </c>
      <c r="CD13" s="47"/>
      <c r="CE13" s="47"/>
      <c r="CF13" s="47">
        <f>CB13+CD13-CE13</f>
        <v>19001716</v>
      </c>
      <c r="CG13" s="47"/>
      <c r="CH13" s="47"/>
      <c r="CI13" s="49">
        <v>7090107</v>
      </c>
      <c r="CJ13" s="47"/>
      <c r="CK13" s="47"/>
      <c r="CL13" s="5">
        <v>0.7</v>
      </c>
      <c r="CM13" s="47"/>
      <c r="CN13" s="47">
        <f>CI13+CJ13-CK13+CM13</f>
        <v>7090107</v>
      </c>
      <c r="CO13" s="50"/>
      <c r="CP13" s="51">
        <v>130</v>
      </c>
      <c r="CQ13" s="52" t="s">
        <v>84</v>
      </c>
      <c r="CR13" s="53" t="s">
        <v>85</v>
      </c>
      <c r="CS13" s="54">
        <v>83</v>
      </c>
      <c r="CT13" s="55" t="s">
        <v>95</v>
      </c>
      <c r="CU13" s="56">
        <v>204.7</v>
      </c>
      <c r="CV13" s="57">
        <v>17.5</v>
      </c>
      <c r="CW13" s="58">
        <f>BU13/N13</f>
        <v>6124.5736393851266</v>
      </c>
      <c r="CX13" s="59">
        <f>CU13*CW13</f>
        <v>1253700.2239821353</v>
      </c>
      <c r="CY13" s="60" t="s">
        <v>133</v>
      </c>
      <c r="CZ13" s="61"/>
      <c r="DA13" s="62"/>
      <c r="DB13" s="5"/>
      <c r="DC13" s="63"/>
      <c r="DD13" s="64"/>
      <c r="DE13" s="2"/>
      <c r="DF13" s="2"/>
      <c r="DG13" s="2"/>
      <c r="DH13" s="2"/>
      <c r="DI13" s="2"/>
      <c r="DJ13" s="2"/>
      <c r="DK13" s="2"/>
      <c r="DL13" s="2"/>
      <c r="DM13" s="2"/>
      <c r="DN13" s="65">
        <v>17.5</v>
      </c>
      <c r="DO13" s="65">
        <v>17.5</v>
      </c>
      <c r="DP13" s="65">
        <v>5.5</v>
      </c>
      <c r="DQ13" s="65">
        <v>5.5</v>
      </c>
      <c r="DR13" s="56">
        <v>103.4</v>
      </c>
      <c r="DS13" s="59">
        <v>17.100000000000001</v>
      </c>
      <c r="DT13" s="57">
        <v>689611.2</v>
      </c>
      <c r="DU13" s="66">
        <f>DR13</f>
        <v>103.4</v>
      </c>
      <c r="DV13" s="66">
        <f>DS13-17.1</f>
        <v>0</v>
      </c>
      <c r="DW13" s="87"/>
      <c r="DX13" s="66"/>
      <c r="DY13" s="66">
        <f t="shared" si="2"/>
        <v>689611.2</v>
      </c>
      <c r="DZ13" s="66">
        <v>1661550.5</v>
      </c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</row>
    <row r="14" spans="1:205" s="90" customFormat="1" ht="63" customHeight="1" x14ac:dyDescent="0.25">
      <c r="A14" s="97">
        <v>10</v>
      </c>
      <c r="B14" s="97">
        <v>753</v>
      </c>
      <c r="C14" s="97">
        <v>47</v>
      </c>
      <c r="D14" s="97" t="s">
        <v>80</v>
      </c>
      <c r="E14" s="40" t="s">
        <v>23</v>
      </c>
      <c r="F14" s="41">
        <v>72</v>
      </c>
      <c r="G14" s="3" t="s">
        <v>82</v>
      </c>
      <c r="H14" s="43" t="s">
        <v>24</v>
      </c>
      <c r="I14" s="72" t="s">
        <v>173</v>
      </c>
      <c r="J14" s="43">
        <v>3</v>
      </c>
      <c r="K14" s="43">
        <v>75</v>
      </c>
      <c r="L14" s="43" t="s">
        <v>24</v>
      </c>
      <c r="M14" s="43"/>
      <c r="N14" s="4">
        <f t="shared" si="0"/>
        <v>3945.1</v>
      </c>
      <c r="O14" s="4">
        <f t="shared" si="1"/>
        <v>187.7</v>
      </c>
      <c r="P14" s="73">
        <v>3757.4</v>
      </c>
      <c r="Q14" s="43">
        <v>1971</v>
      </c>
      <c r="R14" s="43" t="s">
        <v>71</v>
      </c>
      <c r="S14" s="43">
        <v>1994</v>
      </c>
      <c r="T14" s="43">
        <v>9</v>
      </c>
      <c r="U14" s="43">
        <v>2</v>
      </c>
      <c r="V14" s="43">
        <v>17</v>
      </c>
      <c r="W14" s="73">
        <v>2209</v>
      </c>
      <c r="X14" s="73">
        <v>630</v>
      </c>
      <c r="Y14" s="73">
        <v>15427</v>
      </c>
      <c r="Z14" s="73">
        <v>3795.3</v>
      </c>
      <c r="AA14" s="73"/>
      <c r="AB14" s="73"/>
      <c r="AC14" s="73">
        <v>3607.6</v>
      </c>
      <c r="AD14" s="73">
        <v>2505.6</v>
      </c>
      <c r="AE14" s="73">
        <v>3757.4</v>
      </c>
      <c r="AF14" s="73">
        <v>187.7</v>
      </c>
      <c r="AG14" s="73"/>
      <c r="AH14" s="73"/>
      <c r="AI14" s="73">
        <v>31</v>
      </c>
      <c r="AJ14" s="73">
        <v>31</v>
      </c>
      <c r="AK14" s="73"/>
      <c r="AL14" s="73"/>
      <c r="AM14" s="73">
        <v>69</v>
      </c>
      <c r="AN14" s="73"/>
      <c r="AO14" s="73"/>
      <c r="AP14" s="73"/>
      <c r="AQ14" s="73">
        <v>17</v>
      </c>
      <c r="AR14" s="73">
        <v>737</v>
      </c>
      <c r="AS14" s="73">
        <v>462.3</v>
      </c>
      <c r="AT14" s="73">
        <v>52</v>
      </c>
      <c r="AU14" s="73">
        <v>2870.6</v>
      </c>
      <c r="AV14" s="73">
        <v>2043.3</v>
      </c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>
        <v>2</v>
      </c>
      <c r="BK14" s="43"/>
      <c r="BL14" s="43">
        <v>75</v>
      </c>
      <c r="BM14" s="43" t="s">
        <v>24</v>
      </c>
      <c r="BN14" s="44" t="s">
        <v>174</v>
      </c>
      <c r="BO14" s="44"/>
      <c r="BP14" s="45" t="s">
        <v>175</v>
      </c>
      <c r="BQ14" s="46" t="s">
        <v>78</v>
      </c>
      <c r="BR14" s="47">
        <v>34742064</v>
      </c>
      <c r="BS14" s="47"/>
      <c r="BT14" s="47"/>
      <c r="BU14" s="48">
        <f>BR14+BS14-BT14</f>
        <v>34742064</v>
      </c>
      <c r="BV14" s="47"/>
      <c r="BW14" s="47"/>
      <c r="BX14" s="47"/>
      <c r="BY14" s="47">
        <f>BU37+BW14-BX14</f>
        <v>0</v>
      </c>
      <c r="BZ14" s="47"/>
      <c r="CA14" s="47"/>
      <c r="CB14" s="47">
        <f>BY14+BZ14-CA14</f>
        <v>0</v>
      </c>
      <c r="CC14" s="47">
        <f>BL37</f>
        <v>363</v>
      </c>
      <c r="CD14" s="47"/>
      <c r="CE14" s="47"/>
      <c r="CF14" s="47">
        <f>CB14+CD14-CE14</f>
        <v>0</v>
      </c>
      <c r="CG14" s="47"/>
      <c r="CH14" s="47"/>
      <c r="CI14" s="49">
        <v>1210156</v>
      </c>
      <c r="CJ14" s="47"/>
      <c r="CK14" s="47"/>
      <c r="CL14" s="5"/>
      <c r="CM14" s="47"/>
      <c r="CN14" s="47">
        <f>CI14+CJ14-CK14+CM14</f>
        <v>1210156</v>
      </c>
      <c r="CO14" s="50"/>
      <c r="CP14" s="51">
        <v>223</v>
      </c>
      <c r="CQ14" s="52" t="s">
        <v>84</v>
      </c>
      <c r="CR14" s="53" t="s">
        <v>85</v>
      </c>
      <c r="CS14" s="54">
        <v>175</v>
      </c>
      <c r="CT14" s="55" t="s">
        <v>79</v>
      </c>
      <c r="CU14" s="56">
        <v>594.79999999999995</v>
      </c>
      <c r="CV14" s="57">
        <v>400.9</v>
      </c>
      <c r="CW14" s="58">
        <f>BU14/N14</f>
        <v>8806.3836151174874</v>
      </c>
      <c r="CX14" s="59">
        <f>CU14*CW14</f>
        <v>5238036.9742718814</v>
      </c>
      <c r="CY14" s="60" t="s">
        <v>105</v>
      </c>
      <c r="CZ14" s="61"/>
      <c r="DA14" s="62"/>
      <c r="DB14" s="5"/>
      <c r="DC14" s="63"/>
      <c r="DD14" s="64"/>
      <c r="DE14" s="2"/>
      <c r="DF14" s="2"/>
      <c r="DG14" s="2"/>
      <c r="DH14" s="2"/>
      <c r="DI14" s="2"/>
      <c r="DJ14" s="2"/>
      <c r="DK14" s="2"/>
      <c r="DL14" s="2"/>
      <c r="DM14" s="2"/>
      <c r="DN14" s="65">
        <v>47.8</v>
      </c>
      <c r="DO14" s="65">
        <v>47.8</v>
      </c>
      <c r="DP14" s="65">
        <v>76.5</v>
      </c>
      <c r="DQ14" s="65">
        <v>76.5</v>
      </c>
      <c r="DR14" s="56">
        <v>135.19999999999999</v>
      </c>
      <c r="DS14" s="59">
        <v>31</v>
      </c>
      <c r="DT14" s="57">
        <v>1054478.54</v>
      </c>
      <c r="DU14" s="66">
        <f>DR14-31</f>
        <v>104.19999999999999</v>
      </c>
      <c r="DV14" s="66">
        <f>DS14-31</f>
        <v>0</v>
      </c>
      <c r="DW14" s="87"/>
      <c r="DX14" s="66"/>
      <c r="DY14" s="66">
        <f t="shared" si="2"/>
        <v>812697.21795857989</v>
      </c>
      <c r="DZ14" s="66">
        <v>461359.56</v>
      </c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</row>
    <row r="15" spans="1:205" s="90" customFormat="1" ht="63" customHeight="1" x14ac:dyDescent="0.25">
      <c r="A15" s="97">
        <v>11</v>
      </c>
      <c r="B15" s="97">
        <v>814</v>
      </c>
      <c r="C15" s="97">
        <v>225</v>
      </c>
      <c r="D15" s="97" t="s">
        <v>80</v>
      </c>
      <c r="E15" s="40" t="s">
        <v>23</v>
      </c>
      <c r="F15" s="41">
        <v>133</v>
      </c>
      <c r="G15" s="3" t="s">
        <v>82</v>
      </c>
      <c r="H15" s="43" t="s">
        <v>24</v>
      </c>
      <c r="I15" s="72" t="s">
        <v>193</v>
      </c>
      <c r="J15" s="43">
        <v>5</v>
      </c>
      <c r="K15" s="43">
        <v>152</v>
      </c>
      <c r="L15" s="43" t="s">
        <v>24</v>
      </c>
      <c r="M15" s="43"/>
      <c r="N15" s="4">
        <f t="shared" si="0"/>
        <v>8569.3000000000011</v>
      </c>
      <c r="O15" s="4">
        <f t="shared" si="1"/>
        <v>340.6</v>
      </c>
      <c r="P15" s="73">
        <v>8228.7000000000007</v>
      </c>
      <c r="Q15" s="43">
        <v>1973</v>
      </c>
      <c r="R15" s="43" t="s">
        <v>71</v>
      </c>
      <c r="S15" s="43">
        <v>1989</v>
      </c>
      <c r="T15" s="43">
        <v>9</v>
      </c>
      <c r="U15" s="43">
        <v>2</v>
      </c>
      <c r="V15" s="43">
        <v>10</v>
      </c>
      <c r="W15" s="73">
        <v>4395</v>
      </c>
      <c r="X15" s="73">
        <v>1649</v>
      </c>
      <c r="Y15" s="73">
        <v>31500</v>
      </c>
      <c r="Z15" s="73">
        <v>8531.5</v>
      </c>
      <c r="AA15" s="73"/>
      <c r="AB15" s="73">
        <v>0</v>
      </c>
      <c r="AC15" s="73">
        <v>8190.9</v>
      </c>
      <c r="AD15" s="73">
        <v>5426.6</v>
      </c>
      <c r="AE15" s="73">
        <v>8228.7000000000007</v>
      </c>
      <c r="AF15" s="73">
        <v>340.6</v>
      </c>
      <c r="AG15" s="73"/>
      <c r="AH15" s="73"/>
      <c r="AI15" s="73">
        <v>279.3</v>
      </c>
      <c r="AJ15" s="73">
        <v>62.1</v>
      </c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>
        <v>343</v>
      </c>
      <c r="BD15" s="73">
        <v>8190.9</v>
      </c>
      <c r="BE15" s="73">
        <v>5426.6</v>
      </c>
      <c r="BF15" s="73"/>
      <c r="BG15" s="73"/>
      <c r="BH15" s="73"/>
      <c r="BI15" s="73"/>
      <c r="BJ15" s="73">
        <v>2</v>
      </c>
      <c r="BK15" s="43"/>
      <c r="BL15" s="43">
        <v>152</v>
      </c>
      <c r="BM15" s="43" t="s">
        <v>24</v>
      </c>
      <c r="BN15" s="44" t="s">
        <v>194</v>
      </c>
      <c r="BO15" s="44"/>
      <c r="BP15" s="45" t="s">
        <v>288</v>
      </c>
      <c r="BQ15" s="46" t="s">
        <v>72</v>
      </c>
      <c r="BR15" s="47">
        <v>28138294</v>
      </c>
      <c r="BS15" s="47"/>
      <c r="BT15" s="47"/>
      <c r="BU15" s="48">
        <f>BR15+BS15-BT15</f>
        <v>28138294</v>
      </c>
      <c r="BV15" s="49"/>
      <c r="BW15" s="49"/>
      <c r="BX15" s="49"/>
      <c r="BY15" s="47">
        <f>BU64+BW15-BX15</f>
        <v>0</v>
      </c>
      <c r="BZ15" s="49"/>
      <c r="CA15" s="49"/>
      <c r="CB15" s="47">
        <f>BY15+BZ15-CA15</f>
        <v>0</v>
      </c>
      <c r="CC15" s="47">
        <f>BL64</f>
        <v>0</v>
      </c>
      <c r="CD15" s="49"/>
      <c r="CE15" s="49"/>
      <c r="CF15" s="47">
        <f>CB15+CD15-CE15</f>
        <v>0</v>
      </c>
      <c r="CG15" s="47"/>
      <c r="CH15" s="47"/>
      <c r="CI15" s="49">
        <f>3048032-2</f>
        <v>3048030</v>
      </c>
      <c r="CJ15" s="49"/>
      <c r="CK15" s="49"/>
      <c r="CL15" s="5">
        <v>0.7</v>
      </c>
      <c r="CM15" s="47"/>
      <c r="CN15" s="47">
        <f>CI15+CJ15-CK15+CM15</f>
        <v>3048030</v>
      </c>
      <c r="CO15" s="50"/>
      <c r="CP15" s="51">
        <v>503</v>
      </c>
      <c r="CQ15" s="52" t="s">
        <v>84</v>
      </c>
      <c r="CR15" s="53" t="s">
        <v>85</v>
      </c>
      <c r="CS15" s="54">
        <v>388</v>
      </c>
      <c r="CT15" s="55" t="s">
        <v>73</v>
      </c>
      <c r="CU15" s="56">
        <v>74.8</v>
      </c>
      <c r="CV15" s="57">
        <v>31</v>
      </c>
      <c r="CW15" s="58">
        <f>BU15/N15</f>
        <v>3283.6163980721876</v>
      </c>
      <c r="CX15" s="59">
        <f>CU15*CW15</f>
        <v>245614.50657579963</v>
      </c>
      <c r="CY15" s="60" t="s">
        <v>109</v>
      </c>
      <c r="CZ15" s="61"/>
      <c r="DA15" s="62"/>
      <c r="DB15" s="5"/>
      <c r="DC15" s="63"/>
      <c r="DD15" s="64"/>
      <c r="DE15" s="2"/>
      <c r="DF15" s="2"/>
      <c r="DG15" s="2"/>
      <c r="DH15" s="2"/>
      <c r="DI15" s="2"/>
      <c r="DJ15" s="2"/>
      <c r="DK15" s="2"/>
      <c r="DL15" s="2"/>
      <c r="DM15" s="2"/>
      <c r="DN15" s="65">
        <v>31</v>
      </c>
      <c r="DO15" s="65">
        <v>31</v>
      </c>
      <c r="DP15" s="65">
        <v>272.8</v>
      </c>
      <c r="DQ15" s="65">
        <v>266.3</v>
      </c>
      <c r="DR15" s="56">
        <v>1634.5</v>
      </c>
      <c r="DS15" s="59">
        <v>279.3</v>
      </c>
      <c r="DT15" s="57">
        <v>13851559.789999999</v>
      </c>
      <c r="DU15" s="66">
        <f>DR15-62.1</f>
        <v>1572.4</v>
      </c>
      <c r="DV15" s="66">
        <f>DS15-62.1</f>
        <v>217.20000000000002</v>
      </c>
      <c r="DW15" s="87"/>
      <c r="DX15" s="6"/>
      <c r="DY15" s="66">
        <f t="shared" si="2"/>
        <v>13325293.737409607</v>
      </c>
      <c r="DZ15" s="66">
        <v>4519996.49</v>
      </c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89"/>
      <c r="GH15" s="89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</row>
    <row r="16" spans="1:205" s="90" customFormat="1" ht="63" customHeight="1" x14ac:dyDescent="0.25">
      <c r="A16" s="97">
        <v>12</v>
      </c>
      <c r="B16" s="97">
        <v>869</v>
      </c>
      <c r="C16" s="97"/>
      <c r="D16" s="97" t="s">
        <v>80</v>
      </c>
      <c r="E16" s="40" t="s">
        <v>23</v>
      </c>
      <c r="F16" s="41">
        <v>188</v>
      </c>
      <c r="G16" s="3" t="s">
        <v>82</v>
      </c>
      <c r="H16" s="43" t="s">
        <v>24</v>
      </c>
      <c r="I16" s="72" t="s">
        <v>218</v>
      </c>
      <c r="J16" s="43">
        <v>6</v>
      </c>
      <c r="K16" s="43">
        <v>209</v>
      </c>
      <c r="L16" s="43" t="s">
        <v>24</v>
      </c>
      <c r="M16" s="43"/>
      <c r="N16" s="4">
        <f t="shared" si="0"/>
        <v>4823.3</v>
      </c>
      <c r="O16" s="4">
        <f t="shared" si="1"/>
        <v>102.6</v>
      </c>
      <c r="P16" s="73">
        <v>4720.7</v>
      </c>
      <c r="Q16" s="43">
        <v>1969</v>
      </c>
      <c r="R16" s="43" t="s">
        <v>71</v>
      </c>
      <c r="S16" s="43">
        <v>1994</v>
      </c>
      <c r="T16" s="43">
        <v>5</v>
      </c>
      <c r="U16" s="43">
        <v>6</v>
      </c>
      <c r="V16" s="43">
        <v>19</v>
      </c>
      <c r="W16" s="73">
        <v>6410</v>
      </c>
      <c r="X16" s="73">
        <v>1223</v>
      </c>
      <c r="Y16" s="73">
        <v>17264</v>
      </c>
      <c r="Z16" s="73"/>
      <c r="AA16" s="73">
        <v>4823.3</v>
      </c>
      <c r="AB16" s="73">
        <v>0</v>
      </c>
      <c r="AC16" s="73">
        <v>4720.7</v>
      </c>
      <c r="AD16" s="73">
        <v>3270.1</v>
      </c>
      <c r="AE16" s="73">
        <v>4720.7</v>
      </c>
      <c r="AF16" s="73">
        <v>102.6</v>
      </c>
      <c r="AG16" s="73"/>
      <c r="AH16" s="73"/>
      <c r="AI16" s="73">
        <v>102.6</v>
      </c>
      <c r="AJ16" s="74">
        <v>29.5</v>
      </c>
      <c r="AK16" s="74"/>
      <c r="AL16" s="74"/>
      <c r="AM16" s="73">
        <v>97</v>
      </c>
      <c r="AN16" s="73">
        <v>5</v>
      </c>
      <c r="AO16" s="73">
        <v>147.9</v>
      </c>
      <c r="AP16" s="73">
        <v>85</v>
      </c>
      <c r="AQ16" s="73">
        <v>51</v>
      </c>
      <c r="AR16" s="73">
        <v>2256.6</v>
      </c>
      <c r="AS16" s="73">
        <v>1524.1</v>
      </c>
      <c r="AT16" s="73">
        <v>29</v>
      </c>
      <c r="AU16" s="73">
        <v>1603</v>
      </c>
      <c r="AV16" s="73">
        <v>1137.8</v>
      </c>
      <c r="AW16" s="73">
        <v>12</v>
      </c>
      <c r="AX16" s="73">
        <v>713.2</v>
      </c>
      <c r="AY16" s="73">
        <v>523.20000000000005</v>
      </c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43"/>
      <c r="BL16" s="43">
        <v>209</v>
      </c>
      <c r="BM16" s="43" t="s">
        <v>24</v>
      </c>
      <c r="BN16" s="44" t="s">
        <v>219</v>
      </c>
      <c r="BO16" s="44"/>
      <c r="BP16" s="45" t="s">
        <v>220</v>
      </c>
      <c r="BQ16" s="46" t="s">
        <v>64</v>
      </c>
      <c r="BR16" s="47">
        <v>42273726</v>
      </c>
      <c r="BS16" s="47"/>
      <c r="BT16" s="47"/>
      <c r="BU16" s="48">
        <v>42273726</v>
      </c>
      <c r="BV16" s="49"/>
      <c r="BW16" s="47"/>
      <c r="BX16" s="47"/>
      <c r="BY16" s="47">
        <v>15079350</v>
      </c>
      <c r="BZ16" s="47"/>
      <c r="CA16" s="47"/>
      <c r="CB16" s="47">
        <v>15079350</v>
      </c>
      <c r="CC16" s="47">
        <v>14</v>
      </c>
      <c r="CD16" s="47"/>
      <c r="CE16" s="47"/>
      <c r="CF16" s="47">
        <v>15079350</v>
      </c>
      <c r="CG16" s="47"/>
      <c r="CH16" s="47"/>
      <c r="CI16" s="49">
        <v>3552581</v>
      </c>
      <c r="CJ16" s="47"/>
      <c r="CK16" s="47">
        <v>80725</v>
      </c>
      <c r="CL16" s="5">
        <v>0.7</v>
      </c>
      <c r="CM16" s="47"/>
      <c r="CN16" s="47">
        <v>3471856</v>
      </c>
      <c r="CO16" s="50"/>
      <c r="CP16" s="51">
        <v>693</v>
      </c>
      <c r="CQ16" s="52" t="s">
        <v>84</v>
      </c>
      <c r="CR16" s="53" t="s">
        <v>85</v>
      </c>
      <c r="CS16" s="54">
        <v>547</v>
      </c>
      <c r="CT16" s="55" t="s">
        <v>65</v>
      </c>
      <c r="CU16" s="56">
        <v>100.5</v>
      </c>
      <c r="CV16" s="57">
        <v>67.8</v>
      </c>
      <c r="CW16" s="58">
        <v>12019.483665519889</v>
      </c>
      <c r="CX16" s="59">
        <v>1207958.1083847489</v>
      </c>
      <c r="CY16" s="60"/>
      <c r="CZ16" s="61"/>
      <c r="DA16" s="62"/>
      <c r="DB16" s="5"/>
      <c r="DC16" s="63"/>
      <c r="DD16" s="64"/>
      <c r="DE16" s="2"/>
      <c r="DF16" s="2"/>
      <c r="DG16" s="2"/>
      <c r="DH16" s="2"/>
      <c r="DI16" s="2"/>
      <c r="DJ16" s="2"/>
      <c r="DK16" s="2"/>
      <c r="DL16" s="2"/>
      <c r="DM16" s="2"/>
      <c r="DN16" s="65">
        <v>74.8</v>
      </c>
      <c r="DO16" s="71">
        <v>67.8</v>
      </c>
      <c r="DP16" s="71">
        <v>142</v>
      </c>
      <c r="DQ16" s="71">
        <v>142</v>
      </c>
      <c r="DR16" s="56">
        <v>102.6</v>
      </c>
      <c r="DS16" s="59">
        <v>102.6</v>
      </c>
      <c r="DT16" s="57">
        <v>614526.05000000005</v>
      </c>
      <c r="DU16" s="66">
        <f>DR16-29.5</f>
        <v>73.099999999999994</v>
      </c>
      <c r="DV16" s="66">
        <f>DS16-29.5</f>
        <v>73.099999999999994</v>
      </c>
      <c r="DW16" s="87"/>
      <c r="DX16" s="6"/>
      <c r="DY16" s="66">
        <f t="shared" si="2"/>
        <v>437834.83679337235</v>
      </c>
      <c r="DZ16" s="66">
        <v>723348.05</v>
      </c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</row>
    <row r="17" spans="1:203" s="90" customFormat="1" ht="63" customHeight="1" x14ac:dyDescent="0.25">
      <c r="A17" s="97">
        <v>13</v>
      </c>
      <c r="B17" s="97">
        <v>978</v>
      </c>
      <c r="C17" s="97">
        <v>196</v>
      </c>
      <c r="D17" s="97" t="s">
        <v>80</v>
      </c>
      <c r="E17" s="40" t="s">
        <v>23</v>
      </c>
      <c r="F17" s="41">
        <v>297</v>
      </c>
      <c r="G17" s="3" t="s">
        <v>82</v>
      </c>
      <c r="H17" s="43" t="s">
        <v>24</v>
      </c>
      <c r="I17" s="72" t="s">
        <v>243</v>
      </c>
      <c r="J17" s="43">
        <v>6</v>
      </c>
      <c r="K17" s="43">
        <v>357</v>
      </c>
      <c r="L17" s="43" t="s">
        <v>24</v>
      </c>
      <c r="M17" s="43"/>
      <c r="N17" s="4">
        <f t="shared" si="0"/>
        <v>1803.8</v>
      </c>
      <c r="O17" s="4">
        <f t="shared" si="1"/>
        <v>198.2</v>
      </c>
      <c r="P17" s="73">
        <v>1605.6</v>
      </c>
      <c r="Q17" s="43">
        <v>1960</v>
      </c>
      <c r="R17" s="43" t="s">
        <v>66</v>
      </c>
      <c r="S17" s="43">
        <v>1994</v>
      </c>
      <c r="T17" s="43">
        <v>5</v>
      </c>
      <c r="U17" s="43">
        <v>2</v>
      </c>
      <c r="V17" s="43">
        <v>28</v>
      </c>
      <c r="W17" s="73">
        <v>3596</v>
      </c>
      <c r="X17" s="73">
        <v>455</v>
      </c>
      <c r="Y17" s="73">
        <v>7190</v>
      </c>
      <c r="Z17" s="73"/>
      <c r="AA17" s="73">
        <v>1803.8</v>
      </c>
      <c r="AB17" s="73">
        <v>0</v>
      </c>
      <c r="AC17" s="73">
        <v>1605.6</v>
      </c>
      <c r="AD17" s="73">
        <v>1038.2</v>
      </c>
      <c r="AE17" s="73">
        <v>1605.6</v>
      </c>
      <c r="AF17" s="73">
        <v>198.2</v>
      </c>
      <c r="AG17" s="73"/>
      <c r="AH17" s="73"/>
      <c r="AI17" s="73">
        <v>198.2</v>
      </c>
      <c r="AJ17" s="74">
        <v>32</v>
      </c>
      <c r="AK17" s="74"/>
      <c r="AL17" s="74"/>
      <c r="AM17" s="73">
        <v>40</v>
      </c>
      <c r="AN17" s="73">
        <v>10</v>
      </c>
      <c r="AO17" s="73">
        <v>325.2</v>
      </c>
      <c r="AP17" s="73">
        <v>192.5</v>
      </c>
      <c r="AQ17" s="73">
        <v>30</v>
      </c>
      <c r="AR17" s="73">
        <v>1280.4000000000001</v>
      </c>
      <c r="AS17" s="73">
        <v>845.2</v>
      </c>
      <c r="AT17" s="73"/>
      <c r="AU17" s="73"/>
      <c r="AV17" s="73"/>
      <c r="AW17" s="73"/>
      <c r="AX17" s="73"/>
      <c r="AY17" s="73"/>
      <c r="AZ17" s="73"/>
      <c r="BA17" s="73"/>
      <c r="BB17" s="73"/>
      <c r="BC17" s="73">
        <v>2</v>
      </c>
      <c r="BD17" s="73">
        <v>86.5</v>
      </c>
      <c r="BE17" s="73">
        <v>56.6</v>
      </c>
      <c r="BF17" s="73"/>
      <c r="BG17" s="73"/>
      <c r="BH17" s="73"/>
      <c r="BI17" s="73"/>
      <c r="BJ17" s="73"/>
      <c r="BK17" s="43"/>
      <c r="BL17" s="43">
        <v>357</v>
      </c>
      <c r="BM17" s="43" t="s">
        <v>24</v>
      </c>
      <c r="BN17" s="44" t="s">
        <v>244</v>
      </c>
      <c r="BO17" s="44"/>
      <c r="BP17" s="45" t="s">
        <v>289</v>
      </c>
      <c r="BQ17" s="46" t="s">
        <v>89</v>
      </c>
      <c r="BR17" s="47">
        <v>32104444</v>
      </c>
      <c r="BS17" s="49"/>
      <c r="BT17" s="49"/>
      <c r="BU17" s="48">
        <v>32104444</v>
      </c>
      <c r="BV17" s="47"/>
      <c r="BW17" s="47"/>
      <c r="BX17" s="47"/>
      <c r="BY17" s="47">
        <v>28044931</v>
      </c>
      <c r="BZ17" s="47"/>
      <c r="CA17" s="47"/>
      <c r="CB17" s="47">
        <v>28044931</v>
      </c>
      <c r="CC17" s="47">
        <v>563</v>
      </c>
      <c r="CD17" s="47"/>
      <c r="CE17" s="47"/>
      <c r="CF17" s="47">
        <v>28044931</v>
      </c>
      <c r="CG17" s="47"/>
      <c r="CH17" s="47"/>
      <c r="CI17" s="49">
        <v>645703</v>
      </c>
      <c r="CJ17" s="47"/>
      <c r="CK17" s="47"/>
      <c r="CL17" s="5">
        <v>0.7</v>
      </c>
      <c r="CM17" s="47"/>
      <c r="CN17" s="47">
        <v>645703</v>
      </c>
      <c r="CO17" s="50"/>
      <c r="CP17" s="51">
        <v>1109</v>
      </c>
      <c r="CQ17" s="52" t="s">
        <v>84</v>
      </c>
      <c r="CR17" s="53" t="s">
        <v>25</v>
      </c>
      <c r="CS17" s="54">
        <v>241</v>
      </c>
      <c r="CT17" s="55" t="s">
        <v>90</v>
      </c>
      <c r="CU17" s="56">
        <v>326.7</v>
      </c>
      <c r="CV17" s="59">
        <v>25.1</v>
      </c>
      <c r="CW17" s="58">
        <v>7849.1134907828473</v>
      </c>
      <c r="CX17" s="59">
        <v>2564305.3774387562</v>
      </c>
      <c r="CY17" s="60" t="s">
        <v>117</v>
      </c>
      <c r="CZ17" s="61"/>
      <c r="DA17" s="62"/>
      <c r="DB17" s="5"/>
      <c r="DC17" s="63"/>
      <c r="DD17" s="64"/>
      <c r="DE17" s="2"/>
      <c r="DF17" s="2"/>
      <c r="DG17" s="2"/>
      <c r="DH17" s="2"/>
      <c r="DI17" s="2"/>
      <c r="DJ17" s="2"/>
      <c r="DK17" s="2"/>
      <c r="DL17" s="2"/>
      <c r="DM17" s="2"/>
      <c r="DN17" s="65">
        <v>25.1</v>
      </c>
      <c r="DO17" s="71">
        <v>25.1</v>
      </c>
      <c r="DP17" s="71">
        <v>13.6</v>
      </c>
      <c r="DQ17" s="71">
        <v>0</v>
      </c>
      <c r="DR17" s="56">
        <v>198.2</v>
      </c>
      <c r="DS17" s="59">
        <v>198.2</v>
      </c>
      <c r="DT17" s="57">
        <v>1035063.84</v>
      </c>
      <c r="DU17" s="66">
        <f>DR17-39.9</f>
        <v>158.29999999999998</v>
      </c>
      <c r="DV17" s="66">
        <f>DS17-39.9</f>
        <v>158.29999999999998</v>
      </c>
      <c r="DW17" s="87"/>
      <c r="DX17" s="6"/>
      <c r="DY17" s="66">
        <f t="shared" si="2"/>
        <v>826693.26877901109</v>
      </c>
      <c r="DZ17" s="66">
        <v>3049534.1</v>
      </c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9"/>
      <c r="FK17" s="89"/>
      <c r="FL17" s="89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89"/>
      <c r="FY17" s="89"/>
      <c r="FZ17" s="89"/>
      <c r="GA17" s="89"/>
      <c r="GB17" s="89"/>
      <c r="GC17" s="89"/>
      <c r="GD17" s="89"/>
      <c r="GE17" s="89"/>
      <c r="GF17" s="89"/>
      <c r="GG17" s="89"/>
      <c r="GH17" s="89"/>
      <c r="GI17" s="89"/>
      <c r="GJ17" s="89"/>
      <c r="GK17" s="89"/>
      <c r="GL17" s="89"/>
      <c r="GM17" s="89"/>
      <c r="GN17" s="89"/>
      <c r="GO17" s="89"/>
      <c r="GP17" s="89"/>
      <c r="GQ17" s="89"/>
      <c r="GR17" s="89"/>
      <c r="GS17" s="89"/>
      <c r="GT17" s="89"/>
      <c r="GU17" s="89"/>
    </row>
    <row r="18" spans="1:203" s="90" customFormat="1" ht="63" customHeight="1" x14ac:dyDescent="0.25">
      <c r="A18" s="97">
        <v>14</v>
      </c>
      <c r="B18" s="97">
        <v>994</v>
      </c>
      <c r="C18" s="97">
        <v>649</v>
      </c>
      <c r="D18" s="97" t="s">
        <v>80</v>
      </c>
      <c r="E18" s="40" t="s">
        <v>23</v>
      </c>
      <c r="F18" s="41">
        <v>313</v>
      </c>
      <c r="G18" s="3" t="s">
        <v>82</v>
      </c>
      <c r="H18" s="43" t="s">
        <v>24</v>
      </c>
      <c r="I18" s="70" t="s">
        <v>245</v>
      </c>
      <c r="J18" s="43">
        <v>12</v>
      </c>
      <c r="K18" s="43">
        <v>377</v>
      </c>
      <c r="L18" s="43" t="s">
        <v>24</v>
      </c>
      <c r="M18" s="43"/>
      <c r="N18" s="4">
        <f t="shared" si="0"/>
        <v>1445.8</v>
      </c>
      <c r="O18" s="4">
        <f t="shared" si="1"/>
        <v>617.4</v>
      </c>
      <c r="P18" s="73">
        <v>828.4</v>
      </c>
      <c r="Q18" s="133">
        <v>1948</v>
      </c>
      <c r="R18" s="43" t="s">
        <v>66</v>
      </c>
      <c r="S18" s="43">
        <v>1989</v>
      </c>
      <c r="T18" s="43">
        <v>2</v>
      </c>
      <c r="U18" s="43">
        <v>1</v>
      </c>
      <c r="V18" s="43">
        <v>34</v>
      </c>
      <c r="W18" s="73">
        <v>1939</v>
      </c>
      <c r="X18" s="73">
        <v>738</v>
      </c>
      <c r="Y18" s="73">
        <v>6534</v>
      </c>
      <c r="Z18" s="73"/>
      <c r="AA18" s="73">
        <v>1445.8</v>
      </c>
      <c r="AB18" s="73">
        <v>0</v>
      </c>
      <c r="AC18" s="73">
        <v>828.4</v>
      </c>
      <c r="AD18" s="73">
        <v>499.7</v>
      </c>
      <c r="AE18" s="73">
        <v>828.4</v>
      </c>
      <c r="AF18" s="73">
        <v>617.4</v>
      </c>
      <c r="AG18" s="73"/>
      <c r="AH18" s="73"/>
      <c r="AI18" s="73">
        <v>490.2</v>
      </c>
      <c r="AJ18" s="73">
        <v>49.7</v>
      </c>
      <c r="AK18" s="73"/>
      <c r="AL18" s="73"/>
      <c r="AM18" s="73">
        <v>19</v>
      </c>
      <c r="AN18" s="73">
        <v>8</v>
      </c>
      <c r="AO18" s="73">
        <v>280.89999999999998</v>
      </c>
      <c r="AP18" s="73">
        <v>144.19999999999999</v>
      </c>
      <c r="AQ18" s="73">
        <v>7</v>
      </c>
      <c r="AR18" s="73">
        <v>311.10000000000002</v>
      </c>
      <c r="AS18" s="73">
        <v>192.7</v>
      </c>
      <c r="AT18" s="73">
        <v>4</v>
      </c>
      <c r="AU18" s="73">
        <v>236.4</v>
      </c>
      <c r="AV18" s="73">
        <v>159.80000000000001</v>
      </c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>
        <v>0</v>
      </c>
      <c r="BK18" s="43"/>
      <c r="BL18" s="43">
        <v>377</v>
      </c>
      <c r="BM18" s="43" t="s">
        <v>24</v>
      </c>
      <c r="BN18" s="44" t="s">
        <v>246</v>
      </c>
      <c r="BO18" s="44"/>
      <c r="BP18" s="75" t="s">
        <v>247</v>
      </c>
      <c r="BQ18" s="46" t="s">
        <v>35</v>
      </c>
      <c r="BR18" s="47">
        <v>33208390</v>
      </c>
      <c r="BS18" s="49"/>
      <c r="BT18" s="49"/>
      <c r="BU18" s="48">
        <v>33208390</v>
      </c>
      <c r="BV18" s="49"/>
      <c r="BW18" s="47"/>
      <c r="BX18" s="47"/>
      <c r="BY18" s="47">
        <v>47780606</v>
      </c>
      <c r="BZ18" s="47"/>
      <c r="CA18" s="47"/>
      <c r="CB18" s="47">
        <v>47780606</v>
      </c>
      <c r="CC18" s="47">
        <v>752</v>
      </c>
      <c r="CD18" s="47"/>
      <c r="CE18" s="47"/>
      <c r="CF18" s="47">
        <v>47780606</v>
      </c>
      <c r="CG18" s="47"/>
      <c r="CH18" s="47"/>
      <c r="CI18" s="49">
        <v>2991857</v>
      </c>
      <c r="CJ18" s="47"/>
      <c r="CK18" s="47"/>
      <c r="CL18" s="5">
        <v>0.7</v>
      </c>
      <c r="CM18" s="47"/>
      <c r="CN18" s="47">
        <v>2991857</v>
      </c>
      <c r="CO18" s="50"/>
      <c r="CP18" s="51">
        <v>1276</v>
      </c>
      <c r="CQ18" s="52" t="s">
        <v>84</v>
      </c>
      <c r="CR18" s="53" t="s">
        <v>25</v>
      </c>
      <c r="CS18" s="54">
        <v>366</v>
      </c>
      <c r="CT18" s="55" t="s">
        <v>36</v>
      </c>
      <c r="CU18" s="56">
        <v>264.7</v>
      </c>
      <c r="CV18" s="59">
        <v>33.799999999999997</v>
      </c>
      <c r="CW18" s="58">
        <v>7704.9628770301624</v>
      </c>
      <c r="CX18" s="59">
        <v>2039503.673549884</v>
      </c>
      <c r="CY18" s="60" t="s">
        <v>124</v>
      </c>
      <c r="CZ18" s="61"/>
      <c r="DA18" s="62"/>
      <c r="DB18" s="5"/>
      <c r="DC18" s="63"/>
      <c r="DD18" s="64"/>
      <c r="DE18" s="2"/>
      <c r="DF18" s="2"/>
      <c r="DG18" s="2"/>
      <c r="DH18" s="2"/>
      <c r="DI18" s="2"/>
      <c r="DJ18" s="2"/>
      <c r="DK18" s="2"/>
      <c r="DL18" s="2"/>
      <c r="DM18" s="2"/>
      <c r="DN18" s="65">
        <v>43.7</v>
      </c>
      <c r="DO18" s="71">
        <v>33.799999999999997</v>
      </c>
      <c r="DP18" s="71">
        <v>17.2</v>
      </c>
      <c r="DQ18" s="71">
        <v>17.2</v>
      </c>
      <c r="DR18" s="56">
        <v>534.6</v>
      </c>
      <c r="DS18" s="59">
        <v>490.2</v>
      </c>
      <c r="DT18" s="57">
        <v>2232940.04</v>
      </c>
      <c r="DU18" s="66">
        <f>DR18-49.7</f>
        <v>484.90000000000003</v>
      </c>
      <c r="DV18" s="66">
        <f>DS18-49.7</f>
        <v>440.5</v>
      </c>
      <c r="DW18" s="87"/>
      <c r="DX18" s="6"/>
      <c r="DY18" s="66">
        <f t="shared" si="2"/>
        <v>2025350.9640778154</v>
      </c>
      <c r="DZ18" s="66">
        <v>999280.36</v>
      </c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  <c r="EQ18" s="89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</row>
    <row r="19" spans="1:203" s="90" customFormat="1" ht="63" customHeight="1" x14ac:dyDescent="0.25">
      <c r="A19" s="97">
        <v>15</v>
      </c>
      <c r="B19" s="97">
        <v>1143</v>
      </c>
      <c r="C19" s="97">
        <v>729</v>
      </c>
      <c r="D19" s="97" t="s">
        <v>80</v>
      </c>
      <c r="E19" s="40" t="s">
        <v>23</v>
      </c>
      <c r="F19" s="41">
        <v>462</v>
      </c>
      <c r="G19" s="3" t="s">
        <v>82</v>
      </c>
      <c r="H19" s="43" t="s">
        <v>24</v>
      </c>
      <c r="I19" s="72" t="s">
        <v>222</v>
      </c>
      <c r="J19" s="43">
        <v>2</v>
      </c>
      <c r="K19" s="43">
        <v>564</v>
      </c>
      <c r="L19" s="43" t="s">
        <v>24</v>
      </c>
      <c r="M19" s="43"/>
      <c r="N19" s="4">
        <f t="shared" si="0"/>
        <v>3531.7999999999997</v>
      </c>
      <c r="O19" s="4">
        <f t="shared" si="1"/>
        <v>727.6</v>
      </c>
      <c r="P19" s="73">
        <v>2804.2</v>
      </c>
      <c r="Q19" s="43">
        <v>1973</v>
      </c>
      <c r="R19" s="43" t="s">
        <v>66</v>
      </c>
      <c r="S19" s="43">
        <v>1994</v>
      </c>
      <c r="T19" s="43">
        <v>9</v>
      </c>
      <c r="U19" s="43">
        <v>1</v>
      </c>
      <c r="V19" s="43">
        <v>10</v>
      </c>
      <c r="W19" s="73" t="s">
        <v>44</v>
      </c>
      <c r="X19" s="73">
        <v>560</v>
      </c>
      <c r="Y19" s="73">
        <v>15056</v>
      </c>
      <c r="Z19" s="73"/>
      <c r="AA19" s="73">
        <v>3392.4</v>
      </c>
      <c r="AB19" s="73"/>
      <c r="AC19" s="73">
        <v>2664.8</v>
      </c>
      <c r="AD19" s="73">
        <v>1588.6</v>
      </c>
      <c r="AE19" s="73">
        <v>2804.2</v>
      </c>
      <c r="AF19" s="73">
        <v>727.6</v>
      </c>
      <c r="AG19" s="73"/>
      <c r="AH19" s="73"/>
      <c r="AI19" s="73">
        <v>239.9</v>
      </c>
      <c r="AJ19" s="73">
        <v>50.9</v>
      </c>
      <c r="AK19" s="73"/>
      <c r="AL19" s="73"/>
      <c r="AM19" s="73">
        <v>46</v>
      </c>
      <c r="AN19" s="73"/>
      <c r="AO19" s="73"/>
      <c r="AP19" s="73"/>
      <c r="AQ19" s="73">
        <v>29</v>
      </c>
      <c r="AR19" s="73">
        <v>1594</v>
      </c>
      <c r="AS19" s="73">
        <v>896.4</v>
      </c>
      <c r="AT19" s="73">
        <v>17</v>
      </c>
      <c r="AU19" s="73">
        <v>1070.8</v>
      </c>
      <c r="AV19" s="73">
        <v>692.2</v>
      </c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>
        <v>1</v>
      </c>
      <c r="BK19" s="43"/>
      <c r="BL19" s="43">
        <v>564</v>
      </c>
      <c r="BM19" s="43" t="s">
        <v>24</v>
      </c>
      <c r="BN19" s="44" t="s">
        <v>223</v>
      </c>
      <c r="BO19" s="44"/>
      <c r="BP19" s="45" t="s">
        <v>224</v>
      </c>
      <c r="BQ19" s="46" t="s">
        <v>21</v>
      </c>
      <c r="BR19" s="47">
        <v>23573561</v>
      </c>
      <c r="BS19" s="47"/>
      <c r="BT19" s="47"/>
      <c r="BU19" s="48">
        <v>23573561</v>
      </c>
      <c r="BV19" s="49"/>
      <c r="BW19" s="47"/>
      <c r="BX19" s="47"/>
      <c r="BY19" s="47">
        <v>165478</v>
      </c>
      <c r="BZ19" s="47"/>
      <c r="CA19" s="47"/>
      <c r="CB19" s="47">
        <v>165478</v>
      </c>
      <c r="CC19" s="47">
        <v>86</v>
      </c>
      <c r="CD19" s="47"/>
      <c r="CE19" s="47"/>
      <c r="CF19" s="47">
        <v>165478</v>
      </c>
      <c r="CG19" s="47"/>
      <c r="CH19" s="47"/>
      <c r="CI19" s="49">
        <v>5038095</v>
      </c>
      <c r="CJ19" s="47"/>
      <c r="CK19" s="47"/>
      <c r="CL19" s="5">
        <v>0.7</v>
      </c>
      <c r="CM19" s="47"/>
      <c r="CN19" s="47">
        <v>5038095</v>
      </c>
      <c r="CO19" s="50"/>
      <c r="CP19" s="51">
        <v>749</v>
      </c>
      <c r="CQ19" s="52" t="s">
        <v>84</v>
      </c>
      <c r="CR19" s="53" t="s">
        <v>85</v>
      </c>
      <c r="CS19" s="54">
        <v>601</v>
      </c>
      <c r="CT19" s="55" t="s">
        <v>22</v>
      </c>
      <c r="CU19" s="56">
        <v>187.4</v>
      </c>
      <c r="CV19" s="57">
        <v>17.399999999999999</v>
      </c>
      <c r="CW19" s="58">
        <v>4056.6434926261813</v>
      </c>
      <c r="CX19" s="59">
        <v>760214.99051814643</v>
      </c>
      <c r="CY19" s="60" t="s">
        <v>123</v>
      </c>
      <c r="CZ19" s="61"/>
      <c r="DA19" s="62"/>
      <c r="DB19" s="5"/>
      <c r="DC19" s="63"/>
      <c r="DD19" s="64"/>
      <c r="DE19" s="2"/>
      <c r="DF19" s="2"/>
      <c r="DG19" s="2"/>
      <c r="DH19" s="2"/>
      <c r="DI19" s="2"/>
      <c r="DJ19" s="2"/>
      <c r="DK19" s="2"/>
      <c r="DL19" s="2"/>
      <c r="DM19" s="2"/>
      <c r="DN19" s="65">
        <v>17.399999999999999</v>
      </c>
      <c r="DO19" s="71">
        <v>17.399999999999999</v>
      </c>
      <c r="DP19" s="71">
        <v>72.400000000000006</v>
      </c>
      <c r="DQ19" s="71">
        <v>72.400000000000006</v>
      </c>
      <c r="DR19" s="56">
        <v>777.98</v>
      </c>
      <c r="DS19" s="59">
        <v>614.9</v>
      </c>
      <c r="DT19" s="57">
        <v>8963627.4800000004</v>
      </c>
      <c r="DU19" s="66">
        <f>DR19-91.6</f>
        <v>686.38</v>
      </c>
      <c r="DV19" s="66">
        <f>DS19-91.6</f>
        <v>523.29999999999995</v>
      </c>
      <c r="DW19" s="87"/>
      <c r="DX19" s="6"/>
      <c r="DY19" s="66">
        <f t="shared" si="2"/>
        <v>7908242.6665497832</v>
      </c>
      <c r="DZ19" s="66">
        <v>1728477.25</v>
      </c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  <c r="EQ19" s="89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  <c r="FL19" s="89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89"/>
      <c r="FY19" s="89"/>
      <c r="FZ19" s="89"/>
      <c r="GA19" s="89"/>
      <c r="GB19" s="89"/>
      <c r="GC19" s="89"/>
      <c r="GD19" s="89"/>
      <c r="GE19" s="89"/>
      <c r="GF19" s="89"/>
      <c r="GG19" s="89"/>
      <c r="GH19" s="89"/>
      <c r="GI19" s="89"/>
      <c r="GJ19" s="89"/>
      <c r="GK19" s="89"/>
      <c r="GL19" s="89"/>
      <c r="GM19" s="89"/>
      <c r="GN19" s="89"/>
      <c r="GO19" s="89"/>
      <c r="GP19" s="89"/>
      <c r="GQ19" s="89"/>
      <c r="GR19" s="89"/>
      <c r="GS19" s="89"/>
      <c r="GT19" s="89"/>
      <c r="GU19" s="89"/>
    </row>
    <row r="20" spans="1:203" s="90" customFormat="1" ht="63" customHeight="1" x14ac:dyDescent="0.25">
      <c r="A20" s="97">
        <v>16</v>
      </c>
      <c r="B20" s="97">
        <v>1157</v>
      </c>
      <c r="C20" s="97">
        <v>167</v>
      </c>
      <c r="D20" s="97" t="s">
        <v>80</v>
      </c>
      <c r="E20" s="40" t="s">
        <v>23</v>
      </c>
      <c r="F20" s="41">
        <v>476</v>
      </c>
      <c r="G20" s="3" t="s">
        <v>82</v>
      </c>
      <c r="H20" s="43" t="s">
        <v>24</v>
      </c>
      <c r="I20" s="72" t="s">
        <v>225</v>
      </c>
      <c r="J20" s="43">
        <v>1</v>
      </c>
      <c r="K20" s="43">
        <v>579</v>
      </c>
      <c r="L20" s="43" t="s">
        <v>24</v>
      </c>
      <c r="M20" s="43"/>
      <c r="N20" s="4">
        <f t="shared" si="0"/>
        <v>8517.2999999999993</v>
      </c>
      <c r="O20" s="4">
        <f t="shared" si="1"/>
        <v>1967.2999999999997</v>
      </c>
      <c r="P20" s="73">
        <v>6550</v>
      </c>
      <c r="Q20" s="43">
        <v>1950</v>
      </c>
      <c r="R20" s="43" t="s">
        <v>66</v>
      </c>
      <c r="S20" s="43">
        <v>1990</v>
      </c>
      <c r="T20" s="43">
        <v>6</v>
      </c>
      <c r="U20" s="43">
        <v>8</v>
      </c>
      <c r="V20" s="43">
        <v>39</v>
      </c>
      <c r="W20" s="73">
        <v>3363</v>
      </c>
      <c r="X20" s="73">
        <v>2250</v>
      </c>
      <c r="Y20" s="73">
        <v>44889</v>
      </c>
      <c r="Z20" s="73"/>
      <c r="AA20" s="73">
        <v>9119.2000000000007</v>
      </c>
      <c r="AB20" s="73"/>
      <c r="AC20" s="73">
        <v>6550</v>
      </c>
      <c r="AD20" s="73">
        <v>3854.3</v>
      </c>
      <c r="AE20" s="73">
        <v>6550</v>
      </c>
      <c r="AF20" s="73">
        <v>2569.1999999999998</v>
      </c>
      <c r="AG20" s="73">
        <v>601.9</v>
      </c>
      <c r="AH20" s="73"/>
      <c r="AI20" s="73">
        <v>1057.5</v>
      </c>
      <c r="AJ20" s="73">
        <v>64.400000000000006</v>
      </c>
      <c r="AK20" s="73"/>
      <c r="AL20" s="73"/>
      <c r="AM20" s="73">
        <v>107</v>
      </c>
      <c r="AN20" s="73">
        <v>1</v>
      </c>
      <c r="AO20" s="73">
        <v>25.2</v>
      </c>
      <c r="AP20" s="73">
        <v>9</v>
      </c>
      <c r="AQ20" s="73">
        <v>53</v>
      </c>
      <c r="AR20" s="73">
        <v>2690.5</v>
      </c>
      <c r="AS20" s="73">
        <v>1433.5</v>
      </c>
      <c r="AT20" s="73">
        <v>49</v>
      </c>
      <c r="AU20" s="73">
        <v>3410.1</v>
      </c>
      <c r="AV20" s="73">
        <v>2123.6999999999998</v>
      </c>
      <c r="AW20" s="73">
        <v>4</v>
      </c>
      <c r="AX20" s="73">
        <v>424.2</v>
      </c>
      <c r="AY20" s="73">
        <v>288.10000000000002</v>
      </c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43"/>
      <c r="BL20" s="43">
        <v>579</v>
      </c>
      <c r="BM20" s="43" t="s">
        <v>24</v>
      </c>
      <c r="BN20" s="44" t="s">
        <v>226</v>
      </c>
      <c r="BO20" s="44"/>
      <c r="BP20" s="45" t="s">
        <v>227</v>
      </c>
      <c r="BQ20" s="46" t="s">
        <v>74</v>
      </c>
      <c r="BR20" s="47">
        <v>42134283</v>
      </c>
      <c r="BS20" s="47"/>
      <c r="BT20" s="47"/>
      <c r="BU20" s="48">
        <v>42134283</v>
      </c>
      <c r="BV20" s="49"/>
      <c r="BW20" s="47"/>
      <c r="BX20" s="47"/>
      <c r="BY20" s="47">
        <v>22908364</v>
      </c>
      <c r="BZ20" s="47"/>
      <c r="CA20" s="47"/>
      <c r="CB20" s="47">
        <v>22908364</v>
      </c>
      <c r="CC20" s="47">
        <v>175</v>
      </c>
      <c r="CD20" s="47"/>
      <c r="CE20" s="47"/>
      <c r="CF20" s="47">
        <v>22908364</v>
      </c>
      <c r="CG20" s="47"/>
      <c r="CH20" s="47"/>
      <c r="CI20" s="49">
        <v>3685366</v>
      </c>
      <c r="CJ20" s="47"/>
      <c r="CK20" s="47"/>
      <c r="CL20" s="5">
        <v>0.7</v>
      </c>
      <c r="CM20" s="47"/>
      <c r="CN20" s="47">
        <v>3685366</v>
      </c>
      <c r="CO20" s="50"/>
      <c r="CP20" s="51">
        <v>814</v>
      </c>
      <c r="CQ20" s="52" t="s">
        <v>84</v>
      </c>
      <c r="CR20" s="53" t="s">
        <v>85</v>
      </c>
      <c r="CS20" s="54">
        <v>667</v>
      </c>
      <c r="CT20" s="55" t="s">
        <v>75</v>
      </c>
      <c r="CU20" s="56">
        <v>97.8</v>
      </c>
      <c r="CV20" s="57">
        <v>30.4</v>
      </c>
      <c r="CW20" s="58">
        <v>7015.59875453728</v>
      </c>
      <c r="CX20" s="59">
        <v>686125.55819374591</v>
      </c>
      <c r="CY20" s="60" t="s">
        <v>114</v>
      </c>
      <c r="CZ20" s="61"/>
      <c r="DA20" s="62"/>
      <c r="DB20" s="5"/>
      <c r="DC20" s="63"/>
      <c r="DD20" s="64"/>
      <c r="DE20" s="2"/>
      <c r="DF20" s="2"/>
      <c r="DG20" s="2"/>
      <c r="DH20" s="2"/>
      <c r="DI20" s="2"/>
      <c r="DJ20" s="2"/>
      <c r="DK20" s="2"/>
      <c r="DL20" s="2"/>
      <c r="DM20" s="2"/>
      <c r="DN20" s="65">
        <v>37.6</v>
      </c>
      <c r="DO20" s="71">
        <v>30.4</v>
      </c>
      <c r="DP20" s="71">
        <v>31.7</v>
      </c>
      <c r="DQ20" s="71">
        <v>0</v>
      </c>
      <c r="DR20" s="56">
        <v>1758.7</v>
      </c>
      <c r="DS20" s="59">
        <v>1057.5</v>
      </c>
      <c r="DT20" s="57">
        <v>9339528.7200000007</v>
      </c>
      <c r="DU20" s="66">
        <f>DR20-205.4</f>
        <v>1553.3</v>
      </c>
      <c r="DV20" s="66">
        <f>DS20-205.4</f>
        <v>852.1</v>
      </c>
      <c r="DW20" s="87"/>
      <c r="DX20" s="6"/>
      <c r="DY20" s="66">
        <f t="shared" si="2"/>
        <v>8248757.5827463474</v>
      </c>
      <c r="DZ20" s="66">
        <v>362923.24</v>
      </c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/>
      <c r="FG20" s="89"/>
      <c r="FH20" s="89"/>
      <c r="FI20" s="89"/>
      <c r="FJ20" s="89"/>
      <c r="FK20" s="89"/>
      <c r="FL20" s="89"/>
      <c r="FM20" s="89"/>
      <c r="FN20" s="89"/>
      <c r="FO20" s="89"/>
      <c r="FP20" s="89"/>
      <c r="FQ20" s="89"/>
      <c r="FR20" s="89"/>
      <c r="FS20" s="89"/>
      <c r="FT20" s="89"/>
      <c r="FU20" s="89"/>
      <c r="FV20" s="89"/>
      <c r="FW20" s="89"/>
      <c r="FX20" s="89"/>
      <c r="FY20" s="89"/>
      <c r="FZ20" s="89"/>
      <c r="GA20" s="89"/>
      <c r="GB20" s="89"/>
      <c r="GC20" s="89"/>
      <c r="GD20" s="89"/>
      <c r="GE20" s="89"/>
      <c r="GF20" s="89"/>
      <c r="GG20" s="89"/>
      <c r="GH20" s="89"/>
      <c r="GI20" s="89"/>
      <c r="GJ20" s="89"/>
      <c r="GK20" s="89"/>
      <c r="GL20" s="89"/>
      <c r="GM20" s="89"/>
      <c r="GN20" s="89"/>
      <c r="GO20" s="89"/>
      <c r="GP20" s="89"/>
      <c r="GQ20" s="89"/>
      <c r="GR20" s="89"/>
      <c r="GS20" s="89"/>
      <c r="GT20" s="89"/>
      <c r="GU20" s="89"/>
    </row>
    <row r="21" spans="1:203" s="90" customFormat="1" ht="63" customHeight="1" x14ac:dyDescent="0.25">
      <c r="A21" s="97">
        <v>17</v>
      </c>
      <c r="B21" s="97">
        <v>1162</v>
      </c>
      <c r="C21" s="97">
        <v>471</v>
      </c>
      <c r="D21" s="97" t="s">
        <v>80</v>
      </c>
      <c r="E21" s="40" t="s">
        <v>23</v>
      </c>
      <c r="F21" s="41">
        <v>481</v>
      </c>
      <c r="G21" s="3" t="s">
        <v>82</v>
      </c>
      <c r="H21" s="43" t="s">
        <v>24</v>
      </c>
      <c r="I21" s="72" t="s">
        <v>228</v>
      </c>
      <c r="J21" s="43">
        <v>2</v>
      </c>
      <c r="K21" s="43">
        <v>584</v>
      </c>
      <c r="L21" s="43" t="s">
        <v>24</v>
      </c>
      <c r="M21" s="43"/>
      <c r="N21" s="4">
        <f t="shared" si="0"/>
        <v>9016.7999999999993</v>
      </c>
      <c r="O21" s="4">
        <f t="shared" si="1"/>
        <v>1439.3</v>
      </c>
      <c r="P21" s="73">
        <v>7577.5</v>
      </c>
      <c r="Q21" s="43">
        <v>1938</v>
      </c>
      <c r="R21" s="43" t="s">
        <v>66</v>
      </c>
      <c r="S21" s="43">
        <v>1989</v>
      </c>
      <c r="T21" s="43">
        <v>8</v>
      </c>
      <c r="U21" s="43">
        <v>9</v>
      </c>
      <c r="V21" s="43">
        <v>41</v>
      </c>
      <c r="W21" s="73">
        <v>4136</v>
      </c>
      <c r="X21" s="73">
        <v>2286</v>
      </c>
      <c r="Y21" s="73">
        <v>55278</v>
      </c>
      <c r="Z21" s="73"/>
      <c r="AA21" s="73">
        <v>9594.7000000000007</v>
      </c>
      <c r="AB21" s="73"/>
      <c r="AC21" s="73">
        <v>7530.1</v>
      </c>
      <c r="AD21" s="73">
        <v>4946.8999999999996</v>
      </c>
      <c r="AE21" s="73">
        <v>7577.5</v>
      </c>
      <c r="AF21" s="73">
        <v>2064.6</v>
      </c>
      <c r="AG21" s="73"/>
      <c r="AH21" s="73">
        <v>625.29999999999995</v>
      </c>
      <c r="AI21" s="73">
        <v>780</v>
      </c>
      <c r="AJ21" s="73">
        <v>34.799999999999997</v>
      </c>
      <c r="AK21" s="73"/>
      <c r="AL21" s="73"/>
      <c r="AM21" s="73">
        <v>119</v>
      </c>
      <c r="AN21" s="73">
        <v>24</v>
      </c>
      <c r="AO21" s="73">
        <v>758.9</v>
      </c>
      <c r="AP21" s="73">
        <v>427.4</v>
      </c>
      <c r="AQ21" s="73">
        <v>43</v>
      </c>
      <c r="AR21" s="73">
        <v>2466.5</v>
      </c>
      <c r="AS21" s="73">
        <v>1519.8</v>
      </c>
      <c r="AT21" s="73">
        <v>49</v>
      </c>
      <c r="AU21" s="73">
        <v>8080.1</v>
      </c>
      <c r="AV21" s="73">
        <v>2824.4</v>
      </c>
      <c r="AW21" s="73">
        <v>3</v>
      </c>
      <c r="AX21" s="73">
        <v>287.8</v>
      </c>
      <c r="AY21" s="73">
        <v>213.3</v>
      </c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43"/>
      <c r="BL21" s="43">
        <v>584</v>
      </c>
      <c r="BM21" s="43" t="s">
        <v>24</v>
      </c>
      <c r="BN21" s="44" t="s">
        <v>229</v>
      </c>
      <c r="BO21" s="44"/>
      <c r="BP21" s="75" t="s">
        <v>230</v>
      </c>
      <c r="BQ21" s="46" t="s">
        <v>26</v>
      </c>
      <c r="BR21" s="47">
        <v>30356669</v>
      </c>
      <c r="BS21" s="49"/>
      <c r="BT21" s="49"/>
      <c r="BU21" s="48">
        <v>30356669</v>
      </c>
      <c r="BV21" s="47"/>
      <c r="BW21" s="47"/>
      <c r="BX21" s="47"/>
      <c r="BY21" s="47">
        <v>24236187</v>
      </c>
      <c r="BZ21" s="47"/>
      <c r="CA21" s="47"/>
      <c r="CB21" s="47">
        <v>24236187</v>
      </c>
      <c r="CC21" s="47">
        <v>196</v>
      </c>
      <c r="CD21" s="47"/>
      <c r="CE21" s="47"/>
      <c r="CF21" s="47">
        <v>24236187</v>
      </c>
      <c r="CG21" s="47"/>
      <c r="CH21" s="47"/>
      <c r="CI21" s="49">
        <v>2689615</v>
      </c>
      <c r="CJ21" s="47"/>
      <c r="CK21" s="47"/>
      <c r="CL21" s="5">
        <v>0.7</v>
      </c>
      <c r="CM21" s="47"/>
      <c r="CN21" s="47">
        <v>2689615</v>
      </c>
      <c r="CO21" s="50"/>
      <c r="CP21" s="51">
        <v>832</v>
      </c>
      <c r="CQ21" s="52" t="s">
        <v>84</v>
      </c>
      <c r="CR21" s="53" t="s">
        <v>25</v>
      </c>
      <c r="CS21" s="54">
        <v>2</v>
      </c>
      <c r="CT21" s="55" t="s">
        <v>27</v>
      </c>
      <c r="CU21" s="56">
        <v>1305.2</v>
      </c>
      <c r="CV21" s="59">
        <v>833.4</v>
      </c>
      <c r="CW21" s="58">
        <v>5207.8691027620516</v>
      </c>
      <c r="CX21" s="59">
        <v>6797310.75292503</v>
      </c>
      <c r="CY21" s="60" t="s">
        <v>126</v>
      </c>
      <c r="CZ21" s="61"/>
      <c r="DA21" s="62"/>
      <c r="DB21" s="5"/>
      <c r="DC21" s="63"/>
      <c r="DD21" s="64"/>
      <c r="DE21" s="2"/>
      <c r="DF21" s="2"/>
      <c r="DG21" s="2"/>
      <c r="DH21" s="2"/>
      <c r="DI21" s="2"/>
      <c r="DJ21" s="2"/>
      <c r="DK21" s="2"/>
      <c r="DL21" s="2"/>
      <c r="DM21" s="2"/>
      <c r="DN21" s="65">
        <v>35.1</v>
      </c>
      <c r="DO21" s="71">
        <v>35.1</v>
      </c>
      <c r="DP21" s="71">
        <v>29.9</v>
      </c>
      <c r="DQ21" s="71">
        <v>0</v>
      </c>
      <c r="DR21" s="56">
        <v>1064.3</v>
      </c>
      <c r="DS21" s="59">
        <v>780</v>
      </c>
      <c r="DT21" s="57">
        <v>6701041.2699999996</v>
      </c>
      <c r="DU21" s="66">
        <f>DR21-90.8</f>
        <v>973.5</v>
      </c>
      <c r="DV21" s="66">
        <f>DS21-90.8</f>
        <v>689.2</v>
      </c>
      <c r="DW21" s="87"/>
      <c r="DX21" s="6"/>
      <c r="DY21" s="66">
        <f t="shared" si="2"/>
        <v>6129346.6845297376</v>
      </c>
      <c r="DZ21" s="66">
        <v>4216943.66</v>
      </c>
      <c r="EA21" s="89"/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/>
      <c r="EQ21" s="89"/>
      <c r="ER21" s="89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/>
      <c r="FG21" s="89"/>
      <c r="FH21" s="89"/>
      <c r="FI21" s="89"/>
      <c r="FJ21" s="89"/>
      <c r="FK21" s="89"/>
      <c r="FL21" s="89"/>
      <c r="FM21" s="89"/>
      <c r="FN21" s="89"/>
      <c r="FO21" s="89"/>
      <c r="FP21" s="89"/>
      <c r="FQ21" s="89"/>
      <c r="FR21" s="89"/>
      <c r="FS21" s="89"/>
      <c r="FT21" s="89"/>
      <c r="FU21" s="89"/>
      <c r="FV21" s="89"/>
      <c r="FW21" s="89"/>
      <c r="FX21" s="89"/>
      <c r="FY21" s="89"/>
      <c r="FZ21" s="89"/>
      <c r="GA21" s="89"/>
      <c r="GB21" s="89"/>
      <c r="GC21" s="89"/>
      <c r="GD21" s="89"/>
      <c r="GE21" s="89"/>
      <c r="GF21" s="89"/>
      <c r="GG21" s="89"/>
      <c r="GH21" s="89"/>
      <c r="GI21" s="89"/>
      <c r="GJ21" s="89"/>
      <c r="GK21" s="89"/>
      <c r="GL21" s="89"/>
      <c r="GM21" s="89"/>
      <c r="GN21" s="89"/>
      <c r="GO21" s="89"/>
      <c r="GP21" s="89"/>
      <c r="GQ21" s="89"/>
      <c r="GR21" s="89"/>
      <c r="GS21" s="89"/>
      <c r="GT21" s="89"/>
      <c r="GU21" s="89"/>
    </row>
    <row r="22" spans="1:203" s="90" customFormat="1" ht="63" customHeight="1" x14ac:dyDescent="0.25">
      <c r="A22" s="97">
        <v>18</v>
      </c>
      <c r="B22" s="97">
        <v>1177</v>
      </c>
      <c r="C22" s="97">
        <v>273</v>
      </c>
      <c r="D22" s="97" t="s">
        <v>80</v>
      </c>
      <c r="E22" s="40" t="s">
        <v>23</v>
      </c>
      <c r="F22" s="41">
        <v>496</v>
      </c>
      <c r="G22" s="3" t="s">
        <v>82</v>
      </c>
      <c r="H22" s="43" t="s">
        <v>24</v>
      </c>
      <c r="I22" s="72" t="s">
        <v>231</v>
      </c>
      <c r="J22" s="43">
        <v>1</v>
      </c>
      <c r="K22" s="43">
        <v>599</v>
      </c>
      <c r="L22" s="43" t="s">
        <v>24</v>
      </c>
      <c r="M22" s="43"/>
      <c r="N22" s="4">
        <f t="shared" si="0"/>
        <v>1749.6000000000001</v>
      </c>
      <c r="O22" s="4">
        <f t="shared" si="1"/>
        <v>120.60000000000005</v>
      </c>
      <c r="P22" s="73">
        <v>1629</v>
      </c>
      <c r="Q22" s="43" t="s">
        <v>232</v>
      </c>
      <c r="R22" s="43" t="s">
        <v>66</v>
      </c>
      <c r="S22" s="43">
        <v>1994</v>
      </c>
      <c r="T22" s="43">
        <v>4</v>
      </c>
      <c r="U22" s="43">
        <v>3</v>
      </c>
      <c r="V22" s="43"/>
      <c r="W22" s="73">
        <v>1824</v>
      </c>
      <c r="X22" s="73">
        <v>763</v>
      </c>
      <c r="Y22" s="73">
        <v>12519</v>
      </c>
      <c r="Z22" s="73"/>
      <c r="AA22" s="73">
        <v>2419.1</v>
      </c>
      <c r="AB22" s="73"/>
      <c r="AC22" s="73">
        <v>1629</v>
      </c>
      <c r="AD22" s="73">
        <v>1071.5</v>
      </c>
      <c r="AE22" s="73">
        <v>1629</v>
      </c>
      <c r="AF22" s="73">
        <v>790.1</v>
      </c>
      <c r="AG22" s="73">
        <v>470.9</v>
      </c>
      <c r="AH22" s="73">
        <v>198.6</v>
      </c>
      <c r="AI22" s="73">
        <v>516</v>
      </c>
      <c r="AJ22" s="73">
        <v>68.400000000000006</v>
      </c>
      <c r="AK22" s="73"/>
      <c r="AL22" s="73"/>
      <c r="AM22" s="73">
        <v>21</v>
      </c>
      <c r="AN22" s="73">
        <v>1</v>
      </c>
      <c r="AO22" s="73">
        <v>48.8</v>
      </c>
      <c r="AP22" s="73">
        <v>23.5</v>
      </c>
      <c r="AQ22" s="73">
        <v>3</v>
      </c>
      <c r="AR22" s="73">
        <v>181.8</v>
      </c>
      <c r="AS22" s="73">
        <v>107.3</v>
      </c>
      <c r="AT22" s="73">
        <v>11</v>
      </c>
      <c r="AU22" s="73">
        <v>836.6</v>
      </c>
      <c r="AV22" s="73">
        <v>559.9</v>
      </c>
      <c r="AW22" s="73">
        <v>6</v>
      </c>
      <c r="AX22" s="73">
        <v>561.79999999999995</v>
      </c>
      <c r="AY22" s="73">
        <v>380.8</v>
      </c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43"/>
      <c r="BL22" s="43">
        <v>599</v>
      </c>
      <c r="BM22" s="43" t="s">
        <v>24</v>
      </c>
      <c r="BN22" s="44" t="s">
        <v>233</v>
      </c>
      <c r="BO22" s="44"/>
      <c r="BP22" s="45" t="s">
        <v>234</v>
      </c>
      <c r="BQ22" s="46" t="s">
        <v>96</v>
      </c>
      <c r="BR22" s="47">
        <v>19001716</v>
      </c>
      <c r="BS22" s="49"/>
      <c r="BT22" s="49"/>
      <c r="BU22" s="48">
        <v>19001716</v>
      </c>
      <c r="BV22" s="47"/>
      <c r="BW22" s="47"/>
      <c r="BX22" s="47"/>
      <c r="BY22" s="47">
        <v>16407746</v>
      </c>
      <c r="BZ22" s="47"/>
      <c r="CA22" s="47"/>
      <c r="CB22" s="47">
        <v>16407746</v>
      </c>
      <c r="CC22" s="47">
        <v>255</v>
      </c>
      <c r="CD22" s="47"/>
      <c r="CE22" s="47"/>
      <c r="CF22" s="47">
        <v>16407746</v>
      </c>
      <c r="CG22" s="47"/>
      <c r="CH22" s="47"/>
      <c r="CI22" s="49">
        <v>5373008</v>
      </c>
      <c r="CJ22" s="47"/>
      <c r="CK22" s="47"/>
      <c r="CL22" s="5">
        <v>0.7</v>
      </c>
      <c r="CM22" s="47"/>
      <c r="CN22" s="47">
        <v>5373008</v>
      </c>
      <c r="CO22" s="50"/>
      <c r="CP22" s="51">
        <v>870</v>
      </c>
      <c r="CQ22" s="52" t="s">
        <v>84</v>
      </c>
      <c r="CR22" s="53" t="s">
        <v>25</v>
      </c>
      <c r="CS22" s="54">
        <v>42</v>
      </c>
      <c r="CT22" s="55" t="s">
        <v>97</v>
      </c>
      <c r="CU22" s="56">
        <v>611.29999999999995</v>
      </c>
      <c r="CV22" s="59">
        <v>611.29999999999995</v>
      </c>
      <c r="CW22" s="58">
        <v>5719.2740187816044</v>
      </c>
      <c r="CX22" s="59">
        <v>3496192.2076811944</v>
      </c>
      <c r="CY22" s="60" t="s">
        <v>119</v>
      </c>
      <c r="CZ22" s="61"/>
      <c r="DA22" s="62"/>
      <c r="DB22" s="5"/>
      <c r="DC22" s="63"/>
      <c r="DD22" s="64"/>
      <c r="DE22" s="2"/>
      <c r="DF22" s="2"/>
      <c r="DG22" s="2"/>
      <c r="DH22" s="2"/>
      <c r="DI22" s="2"/>
      <c r="DJ22" s="2"/>
      <c r="DK22" s="2"/>
      <c r="DL22" s="2"/>
      <c r="DM22" s="2"/>
      <c r="DN22" s="65">
        <v>139.69999999999999</v>
      </c>
      <c r="DO22" s="71">
        <v>139.69999999999999</v>
      </c>
      <c r="DP22" s="71">
        <v>35.700000000000003</v>
      </c>
      <c r="DQ22" s="71">
        <v>0</v>
      </c>
      <c r="DR22" s="56">
        <v>338.2</v>
      </c>
      <c r="DS22" s="59">
        <v>0</v>
      </c>
      <c r="DT22" s="57">
        <v>2570982.44</v>
      </c>
      <c r="DU22" s="66">
        <f>DR22-39.6</f>
        <v>298.59999999999997</v>
      </c>
      <c r="DV22" s="66">
        <v>0</v>
      </c>
      <c r="DW22" s="87"/>
      <c r="DX22" s="6"/>
      <c r="DY22" s="66">
        <f t="shared" si="2"/>
        <v>2269944.8745830865</v>
      </c>
      <c r="DZ22" s="66">
        <v>5118662.5999999996</v>
      </c>
      <c r="EA22" s="89"/>
      <c r="EB22" s="89"/>
      <c r="EC22" s="89"/>
      <c r="ED22" s="89"/>
      <c r="EE22" s="89"/>
      <c r="EF22" s="89"/>
      <c r="EG22" s="89"/>
      <c r="EH22" s="89"/>
      <c r="EI22" s="89"/>
      <c r="EJ22" s="89"/>
      <c r="EK22" s="89"/>
      <c r="EL22" s="89"/>
      <c r="EM22" s="89"/>
      <c r="EN22" s="89"/>
      <c r="EO22" s="89"/>
      <c r="EP22" s="89"/>
      <c r="EQ22" s="89"/>
      <c r="ER22" s="89"/>
      <c r="ES22" s="89"/>
      <c r="ET22" s="89"/>
      <c r="EU22" s="89"/>
      <c r="EV22" s="89"/>
      <c r="EW22" s="89"/>
      <c r="EX22" s="89"/>
      <c r="EY22" s="89"/>
      <c r="EZ22" s="89"/>
      <c r="FA22" s="89"/>
      <c r="FB22" s="89"/>
      <c r="FC22" s="89"/>
      <c r="FD22" s="89"/>
      <c r="FE22" s="89"/>
      <c r="FF22" s="89"/>
      <c r="FG22" s="89"/>
      <c r="FH22" s="89"/>
      <c r="FI22" s="89"/>
      <c r="FJ22" s="89"/>
      <c r="FK22" s="89"/>
      <c r="FL22" s="89"/>
      <c r="FM22" s="89"/>
      <c r="FN22" s="89"/>
      <c r="FO22" s="89"/>
      <c r="FP22" s="89"/>
      <c r="FQ22" s="89"/>
      <c r="FR22" s="89"/>
      <c r="FS22" s="89"/>
      <c r="FT22" s="89"/>
      <c r="FU22" s="89"/>
      <c r="FV22" s="89"/>
      <c r="FW22" s="89"/>
      <c r="FX22" s="89"/>
      <c r="FY22" s="89"/>
      <c r="FZ22" s="89"/>
      <c r="GA22" s="89"/>
      <c r="GB22" s="89"/>
      <c r="GC22" s="89"/>
      <c r="GD22" s="89"/>
      <c r="GE22" s="89"/>
      <c r="GF22" s="89"/>
      <c r="GG22" s="89"/>
      <c r="GH22" s="89"/>
      <c r="GI22" s="89"/>
      <c r="GJ22" s="89"/>
      <c r="GK22" s="89"/>
      <c r="GL22" s="89"/>
      <c r="GM22" s="89"/>
      <c r="GN22" s="89"/>
      <c r="GO22" s="89"/>
      <c r="GP22" s="89"/>
      <c r="GQ22" s="89"/>
      <c r="GR22" s="89"/>
      <c r="GS22" s="89"/>
      <c r="GT22" s="89"/>
      <c r="GU22" s="89"/>
    </row>
    <row r="23" spans="1:203" s="90" customFormat="1" ht="63" customHeight="1" x14ac:dyDescent="0.25">
      <c r="A23" s="97">
        <v>19</v>
      </c>
      <c r="B23" s="97">
        <v>1193</v>
      </c>
      <c r="C23" s="97"/>
      <c r="D23" s="97" t="s">
        <v>80</v>
      </c>
      <c r="E23" s="40" t="s">
        <v>23</v>
      </c>
      <c r="F23" s="41">
        <v>512</v>
      </c>
      <c r="G23" s="3" t="s">
        <v>82</v>
      </c>
      <c r="H23" s="43" t="s">
        <v>24</v>
      </c>
      <c r="I23" s="72" t="s">
        <v>257</v>
      </c>
      <c r="J23" s="43">
        <v>7</v>
      </c>
      <c r="K23" s="43">
        <v>618</v>
      </c>
      <c r="L23" s="43" t="s">
        <v>24</v>
      </c>
      <c r="M23" s="43"/>
      <c r="N23" s="4">
        <f t="shared" si="0"/>
        <v>4171.8999999999996</v>
      </c>
      <c r="O23" s="4">
        <f t="shared" si="1"/>
        <v>170.4</v>
      </c>
      <c r="P23" s="73">
        <v>4001.5</v>
      </c>
      <c r="Q23" s="43">
        <v>1984</v>
      </c>
      <c r="R23" s="43" t="s">
        <v>71</v>
      </c>
      <c r="S23" s="43">
        <v>1994</v>
      </c>
      <c r="T23" s="43">
        <v>9</v>
      </c>
      <c r="U23" s="43">
        <v>2</v>
      </c>
      <c r="V23" s="43">
        <v>5</v>
      </c>
      <c r="W23" s="73">
        <v>7136</v>
      </c>
      <c r="X23" s="73">
        <v>1189</v>
      </c>
      <c r="Y23" s="73">
        <v>16105</v>
      </c>
      <c r="Z23" s="73">
        <v>3995.6</v>
      </c>
      <c r="AA23" s="73"/>
      <c r="AB23" s="73">
        <v>0</v>
      </c>
      <c r="AC23" s="73">
        <v>3825.2</v>
      </c>
      <c r="AD23" s="73">
        <v>2531.6</v>
      </c>
      <c r="AE23" s="73">
        <v>4001.5</v>
      </c>
      <c r="AF23" s="73">
        <v>170.4</v>
      </c>
      <c r="AG23" s="73"/>
      <c r="AH23" s="73"/>
      <c r="AI23" s="73">
        <v>47.6</v>
      </c>
      <c r="AJ23" s="73">
        <v>47.6</v>
      </c>
      <c r="AK23" s="73"/>
      <c r="AL23" s="74"/>
      <c r="AM23" s="73">
        <v>72</v>
      </c>
      <c r="AN23" s="73"/>
      <c r="AO23" s="73"/>
      <c r="AP23" s="73"/>
      <c r="AQ23" s="73">
        <v>36</v>
      </c>
      <c r="AR23" s="73">
        <v>1549.9</v>
      </c>
      <c r="AS23" s="73">
        <v>982.1</v>
      </c>
      <c r="AT23" s="73">
        <v>36</v>
      </c>
      <c r="AU23" s="73">
        <v>2275.3000000000002</v>
      </c>
      <c r="AV23" s="73">
        <v>1549.5</v>
      </c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>
        <v>2</v>
      </c>
      <c r="BK23" s="43"/>
      <c r="BL23" s="43">
        <v>618</v>
      </c>
      <c r="BM23" s="43" t="s">
        <v>24</v>
      </c>
      <c r="BN23" s="44" t="s">
        <v>258</v>
      </c>
      <c r="BO23" s="44"/>
      <c r="BP23" s="45" t="s">
        <v>259</v>
      </c>
      <c r="BQ23" s="46" t="s">
        <v>47</v>
      </c>
      <c r="BR23" s="47">
        <v>47021195</v>
      </c>
      <c r="BS23" s="49"/>
      <c r="BT23" s="49"/>
      <c r="BU23" s="48">
        <v>47021195</v>
      </c>
      <c r="BV23" s="49"/>
      <c r="BW23" s="47"/>
      <c r="BX23" s="47"/>
      <c r="BY23" s="47">
        <v>28298496</v>
      </c>
      <c r="BZ23" s="47"/>
      <c r="CA23" s="47"/>
      <c r="CB23" s="47">
        <v>28298496</v>
      </c>
      <c r="CC23" s="47">
        <v>37</v>
      </c>
      <c r="CD23" s="47"/>
      <c r="CE23" s="47"/>
      <c r="CF23" s="47">
        <v>28298496</v>
      </c>
      <c r="CG23" s="47"/>
      <c r="CH23" s="47"/>
      <c r="CI23" s="49">
        <v>1541926</v>
      </c>
      <c r="CJ23" s="47"/>
      <c r="CK23" s="47"/>
      <c r="CL23" s="5">
        <v>0.7</v>
      </c>
      <c r="CM23" s="47"/>
      <c r="CN23" s="47">
        <v>1541926</v>
      </c>
      <c r="CO23" s="50"/>
      <c r="CP23" s="51">
        <v>1448</v>
      </c>
      <c r="CQ23" s="52" t="s">
        <v>84</v>
      </c>
      <c r="CR23" s="53" t="s">
        <v>25</v>
      </c>
      <c r="CS23" s="54">
        <v>525</v>
      </c>
      <c r="CT23" s="55" t="s">
        <v>48</v>
      </c>
      <c r="CU23" s="56">
        <v>163.19999999999999</v>
      </c>
      <c r="CV23" s="59">
        <v>45.1</v>
      </c>
      <c r="CW23" s="58">
        <v>11349.278318167555</v>
      </c>
      <c r="CX23" s="59">
        <v>1852202.2215249448</v>
      </c>
      <c r="CY23" s="60"/>
      <c r="CZ23" s="61"/>
      <c r="DA23" s="62"/>
      <c r="DB23" s="5"/>
      <c r="DC23" s="63"/>
      <c r="DD23" s="64"/>
      <c r="DE23" s="2"/>
      <c r="DF23" s="2"/>
      <c r="DG23" s="2"/>
      <c r="DH23" s="2"/>
      <c r="DI23" s="2"/>
      <c r="DJ23" s="2"/>
      <c r="DK23" s="2"/>
      <c r="DL23" s="2"/>
      <c r="DM23" s="2"/>
      <c r="DN23" s="65">
        <v>45.1</v>
      </c>
      <c r="DO23" s="71">
        <v>45.1</v>
      </c>
      <c r="DP23" s="71">
        <v>63.7</v>
      </c>
      <c r="DQ23" s="71">
        <v>50.7</v>
      </c>
      <c r="DR23" s="56">
        <v>170.4</v>
      </c>
      <c r="DS23" s="59">
        <v>47.6</v>
      </c>
      <c r="DT23" s="57">
        <v>1931565.55</v>
      </c>
      <c r="DU23" s="66">
        <f>DR23-47.6</f>
        <v>122.80000000000001</v>
      </c>
      <c r="DV23" s="66">
        <f>DS23-47.6</f>
        <v>0</v>
      </c>
      <c r="DW23" s="87"/>
      <c r="DX23" s="6"/>
      <c r="DY23" s="66">
        <f t="shared" si="2"/>
        <v>1391996.769600939</v>
      </c>
      <c r="DZ23" s="66">
        <v>180382.96</v>
      </c>
      <c r="EA23" s="89"/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/>
      <c r="EQ23" s="89"/>
      <c r="ER23" s="89"/>
      <c r="ES23" s="89"/>
      <c r="ET23" s="89"/>
      <c r="EU23" s="89"/>
      <c r="EV23" s="89"/>
      <c r="EW23" s="89"/>
      <c r="EX23" s="89"/>
      <c r="EY23" s="89"/>
      <c r="EZ23" s="89"/>
      <c r="FA23" s="89"/>
      <c r="FB23" s="89"/>
      <c r="FC23" s="89"/>
      <c r="FD23" s="89"/>
      <c r="FE23" s="89"/>
      <c r="FF23" s="89"/>
      <c r="FG23" s="89"/>
      <c r="FH23" s="89"/>
      <c r="FI23" s="89"/>
      <c r="FJ23" s="89"/>
      <c r="FK23" s="89"/>
      <c r="FL23" s="89"/>
      <c r="FM23" s="89"/>
      <c r="FN23" s="89"/>
      <c r="FO23" s="89"/>
      <c r="FP23" s="89"/>
      <c r="FQ23" s="89"/>
      <c r="FR23" s="89"/>
      <c r="FS23" s="89"/>
      <c r="FT23" s="89"/>
      <c r="FU23" s="89"/>
      <c r="FV23" s="89"/>
      <c r="FW23" s="89"/>
      <c r="FX23" s="89"/>
      <c r="FY23" s="89"/>
      <c r="FZ23" s="89"/>
      <c r="GA23" s="89"/>
      <c r="GB23" s="89"/>
      <c r="GC23" s="89"/>
      <c r="GD23" s="89"/>
      <c r="GE23" s="89"/>
      <c r="GF23" s="89"/>
      <c r="GG23" s="89"/>
      <c r="GH23" s="89"/>
      <c r="GI23" s="89"/>
      <c r="GJ23" s="89"/>
      <c r="GK23" s="89"/>
      <c r="GL23" s="89"/>
      <c r="GM23" s="89"/>
      <c r="GN23" s="89"/>
      <c r="GO23" s="89"/>
      <c r="GP23" s="89"/>
      <c r="GQ23" s="89"/>
      <c r="GR23" s="89"/>
      <c r="GS23" s="89"/>
      <c r="GT23" s="89"/>
      <c r="GU23" s="89"/>
    </row>
    <row r="24" spans="1:203" s="90" customFormat="1" ht="63" customHeight="1" x14ac:dyDescent="0.25">
      <c r="A24" s="97">
        <v>20</v>
      </c>
      <c r="B24" s="97">
        <v>1212</v>
      </c>
      <c r="C24" s="97">
        <v>425</v>
      </c>
      <c r="D24" s="97" t="s">
        <v>80</v>
      </c>
      <c r="E24" s="40" t="s">
        <v>23</v>
      </c>
      <c r="F24" s="41">
        <v>531</v>
      </c>
      <c r="G24" s="3" t="s">
        <v>82</v>
      </c>
      <c r="H24" s="43" t="s">
        <v>24</v>
      </c>
      <c r="I24" s="72" t="s">
        <v>248</v>
      </c>
      <c r="J24" s="43">
        <v>1</v>
      </c>
      <c r="K24" s="43">
        <v>640</v>
      </c>
      <c r="L24" s="43" t="s">
        <v>24</v>
      </c>
      <c r="M24" s="43"/>
      <c r="N24" s="4">
        <f t="shared" si="0"/>
        <v>1919.8</v>
      </c>
      <c r="O24" s="4">
        <f t="shared" si="1"/>
        <v>621.70000000000005</v>
      </c>
      <c r="P24" s="73">
        <v>1298.0999999999999</v>
      </c>
      <c r="Q24" s="43">
        <v>1959</v>
      </c>
      <c r="R24" s="43" t="s">
        <v>66</v>
      </c>
      <c r="S24" s="43">
        <v>1994</v>
      </c>
      <c r="T24" s="43">
        <v>5</v>
      </c>
      <c r="U24" s="43">
        <v>2</v>
      </c>
      <c r="V24" s="43">
        <v>24</v>
      </c>
      <c r="W24" s="73">
        <v>1087</v>
      </c>
      <c r="X24" s="73">
        <v>510</v>
      </c>
      <c r="Y24" s="73">
        <v>7690</v>
      </c>
      <c r="Z24" s="73"/>
      <c r="AA24" s="73">
        <v>1919.8</v>
      </c>
      <c r="AB24" s="73"/>
      <c r="AC24" s="73">
        <v>1298.0999999999999</v>
      </c>
      <c r="AD24" s="73">
        <v>828</v>
      </c>
      <c r="AE24" s="73">
        <v>1298.0999999999999</v>
      </c>
      <c r="AF24" s="73">
        <v>621.70000000000005</v>
      </c>
      <c r="AG24" s="73"/>
      <c r="AH24" s="73"/>
      <c r="AI24" s="73">
        <v>300.39999999999998</v>
      </c>
      <c r="AJ24" s="73">
        <v>57.7</v>
      </c>
      <c r="AK24" s="73"/>
      <c r="AL24" s="73"/>
      <c r="AM24" s="73">
        <v>32</v>
      </c>
      <c r="AN24" s="73">
        <v>8</v>
      </c>
      <c r="AO24" s="73">
        <v>257.60000000000002</v>
      </c>
      <c r="AP24" s="73">
        <v>148.5</v>
      </c>
      <c r="AQ24" s="73">
        <v>24</v>
      </c>
      <c r="AR24" s="73">
        <v>1040.5</v>
      </c>
      <c r="AS24" s="73">
        <v>679.5</v>
      </c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43"/>
      <c r="BL24" s="43">
        <v>640</v>
      </c>
      <c r="BM24" s="43" t="s">
        <v>24</v>
      </c>
      <c r="BN24" s="44" t="s">
        <v>249</v>
      </c>
      <c r="BO24" s="44"/>
      <c r="BP24" s="45" t="s">
        <v>250</v>
      </c>
      <c r="BQ24" s="46" t="s">
        <v>37</v>
      </c>
      <c r="BR24" s="47">
        <v>35546064</v>
      </c>
      <c r="BS24" s="49"/>
      <c r="BT24" s="49"/>
      <c r="BU24" s="48">
        <v>35546064</v>
      </c>
      <c r="BV24" s="49"/>
      <c r="BW24" s="47"/>
      <c r="BX24" s="47"/>
      <c r="BY24" s="47" t="e">
        <v>#REF!</v>
      </c>
      <c r="BZ24" s="47"/>
      <c r="CA24" s="47"/>
      <c r="CB24" s="47" t="e">
        <v>#REF!</v>
      </c>
      <c r="CC24" s="47" t="e">
        <v>#REF!</v>
      </c>
      <c r="CD24" s="47"/>
      <c r="CE24" s="47"/>
      <c r="CF24" s="47" t="e">
        <v>#REF!</v>
      </c>
      <c r="CG24" s="47"/>
      <c r="CH24" s="47"/>
      <c r="CI24" s="49">
        <v>637637</v>
      </c>
      <c r="CJ24" s="47"/>
      <c r="CK24" s="47"/>
      <c r="CL24" s="5">
        <v>0.7</v>
      </c>
      <c r="CM24" s="47"/>
      <c r="CN24" s="47">
        <v>637637</v>
      </c>
      <c r="CO24" s="50"/>
      <c r="CP24" s="51">
        <v>1288</v>
      </c>
      <c r="CQ24" s="52" t="s">
        <v>84</v>
      </c>
      <c r="CR24" s="53" t="s">
        <v>25</v>
      </c>
      <c r="CS24" s="54">
        <v>376</v>
      </c>
      <c r="CT24" s="55" t="s">
        <v>38</v>
      </c>
      <c r="CU24" s="56">
        <v>1399</v>
      </c>
      <c r="CV24" s="59">
        <v>319.10000000000002</v>
      </c>
      <c r="CW24" s="58">
        <v>4673.2398143644086</v>
      </c>
      <c r="CX24" s="59">
        <v>6537862.5002958076</v>
      </c>
      <c r="CY24" s="60" t="s">
        <v>125</v>
      </c>
      <c r="CZ24" s="61"/>
      <c r="DA24" s="62"/>
      <c r="DB24" s="5"/>
      <c r="DC24" s="63"/>
      <c r="DD24" s="64"/>
      <c r="DE24" s="2"/>
      <c r="DF24" s="2"/>
      <c r="DG24" s="2"/>
      <c r="DH24" s="2"/>
      <c r="DI24" s="2"/>
      <c r="DJ24" s="2"/>
      <c r="DK24" s="2"/>
      <c r="DL24" s="2"/>
      <c r="DM24" s="2"/>
      <c r="DN24" s="65">
        <v>5</v>
      </c>
      <c r="DO24" s="71">
        <v>0</v>
      </c>
      <c r="DP24" s="71">
        <v>17.399999999999999</v>
      </c>
      <c r="DQ24" s="71">
        <v>17.399999999999999</v>
      </c>
      <c r="DR24" s="56">
        <v>621.70000000000005</v>
      </c>
      <c r="DS24" s="59">
        <v>300.39999999999998</v>
      </c>
      <c r="DT24" s="57">
        <v>2516488.62</v>
      </c>
      <c r="DU24" s="66">
        <f>DR24-57.7</f>
        <v>564</v>
      </c>
      <c r="DV24" s="66">
        <f>DS24-57.7</f>
        <v>242.7</v>
      </c>
      <c r="DW24" s="87"/>
      <c r="DX24" s="6"/>
      <c r="DY24" s="66">
        <f t="shared" si="2"/>
        <v>2282933.2180794594</v>
      </c>
      <c r="DZ24" s="66">
        <v>6946113.4299999997</v>
      </c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/>
      <c r="EQ24" s="89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  <c r="FH24" s="89"/>
      <c r="FI24" s="89"/>
      <c r="FJ24" s="89"/>
      <c r="FK24" s="89"/>
      <c r="FL24" s="89"/>
      <c r="FM24" s="89"/>
      <c r="FN24" s="89"/>
      <c r="FO24" s="89"/>
      <c r="FP24" s="89"/>
      <c r="FQ24" s="89"/>
      <c r="FR24" s="89"/>
      <c r="FS24" s="89"/>
      <c r="FT24" s="89"/>
      <c r="FU24" s="89"/>
      <c r="FV24" s="89"/>
      <c r="FW24" s="89"/>
      <c r="FX24" s="89"/>
      <c r="FY24" s="89"/>
      <c r="FZ24" s="89"/>
      <c r="GA24" s="89"/>
      <c r="GB24" s="89"/>
      <c r="GC24" s="89"/>
      <c r="GD24" s="89"/>
      <c r="GE24" s="89"/>
      <c r="GF24" s="89"/>
      <c r="GG24" s="89"/>
      <c r="GH24" s="89"/>
      <c r="GI24" s="89"/>
      <c r="GJ24" s="89"/>
      <c r="GK24" s="89"/>
      <c r="GL24" s="89"/>
      <c r="GM24" s="89"/>
      <c r="GN24" s="89"/>
      <c r="GO24" s="89"/>
      <c r="GP24" s="89"/>
      <c r="GQ24" s="89"/>
      <c r="GR24" s="89"/>
      <c r="GS24" s="89"/>
      <c r="GT24" s="89"/>
      <c r="GU24" s="89"/>
    </row>
    <row r="25" spans="1:203" s="90" customFormat="1" ht="63" customHeight="1" x14ac:dyDescent="0.25">
      <c r="A25" s="97">
        <v>21</v>
      </c>
      <c r="B25" s="97">
        <v>1246</v>
      </c>
      <c r="C25" s="97">
        <v>492</v>
      </c>
      <c r="D25" s="97" t="s">
        <v>80</v>
      </c>
      <c r="E25" s="40" t="s">
        <v>23</v>
      </c>
      <c r="F25" s="41">
        <v>565</v>
      </c>
      <c r="G25" s="3" t="s">
        <v>82</v>
      </c>
      <c r="H25" s="43" t="s">
        <v>24</v>
      </c>
      <c r="I25" s="72" t="s">
        <v>260</v>
      </c>
      <c r="J25" s="43">
        <v>12</v>
      </c>
      <c r="K25" s="43">
        <v>713</v>
      </c>
      <c r="L25" s="43" t="s">
        <v>24</v>
      </c>
      <c r="M25" s="43"/>
      <c r="N25" s="4">
        <f t="shared" si="0"/>
        <v>11116.099999999999</v>
      </c>
      <c r="O25" s="4">
        <f t="shared" si="1"/>
        <v>137.80000000000001</v>
      </c>
      <c r="P25" s="73">
        <v>10978.3</v>
      </c>
      <c r="Q25" s="133">
        <v>1989</v>
      </c>
      <c r="R25" s="43" t="s">
        <v>71</v>
      </c>
      <c r="S25" s="43">
        <v>1989</v>
      </c>
      <c r="T25" s="43">
        <v>9</v>
      </c>
      <c r="U25" s="43">
        <v>5</v>
      </c>
      <c r="V25" s="43">
        <v>3</v>
      </c>
      <c r="W25" s="73"/>
      <c r="X25" s="73">
        <v>1725</v>
      </c>
      <c r="Y25" s="73">
        <v>42949</v>
      </c>
      <c r="Z25" s="73">
        <v>10695.9</v>
      </c>
      <c r="AA25" s="73">
        <v>0</v>
      </c>
      <c r="AB25" s="73">
        <v>0</v>
      </c>
      <c r="AC25" s="73">
        <v>10558.1</v>
      </c>
      <c r="AD25" s="73">
        <v>6674.7</v>
      </c>
      <c r="AE25" s="73">
        <v>10978.3</v>
      </c>
      <c r="AF25" s="73">
        <v>137.80000000000001</v>
      </c>
      <c r="AG25" s="73"/>
      <c r="AH25" s="73"/>
      <c r="AI25" s="73">
        <v>124.6</v>
      </c>
      <c r="AJ25" s="73">
        <v>124.6</v>
      </c>
      <c r="AK25" s="73"/>
      <c r="AL25" s="73"/>
      <c r="AM25" s="73">
        <v>226</v>
      </c>
      <c r="AN25" s="73">
        <v>54</v>
      </c>
      <c r="AO25" s="73">
        <v>1644.8</v>
      </c>
      <c r="AP25" s="73">
        <v>870.1</v>
      </c>
      <c r="AQ25" s="73">
        <v>86</v>
      </c>
      <c r="AR25" s="73">
        <v>3838.5</v>
      </c>
      <c r="AS25" s="73">
        <v>2320</v>
      </c>
      <c r="AT25" s="73">
        <v>86</v>
      </c>
      <c r="AU25" s="73">
        <v>5074.8</v>
      </c>
      <c r="AV25" s="73">
        <v>3484.5</v>
      </c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>
        <v>5</v>
      </c>
      <c r="BK25" s="43"/>
      <c r="BL25" s="43">
        <v>713</v>
      </c>
      <c r="BM25" s="43" t="s">
        <v>24</v>
      </c>
      <c r="BN25" s="44" t="s">
        <v>261</v>
      </c>
      <c r="BO25" s="44"/>
      <c r="BP25" s="45" t="s">
        <v>290</v>
      </c>
      <c r="BQ25" s="46" t="s">
        <v>49</v>
      </c>
      <c r="BR25" s="47">
        <v>14861189</v>
      </c>
      <c r="BS25" s="47">
        <v>212000</v>
      </c>
      <c r="BT25" s="47"/>
      <c r="BU25" s="48">
        <v>15073189</v>
      </c>
      <c r="BV25" s="49"/>
      <c r="BW25" s="47"/>
      <c r="BX25" s="47"/>
      <c r="BY25" s="47">
        <v>32967777</v>
      </c>
      <c r="BZ25" s="47"/>
      <c r="CA25" s="47"/>
      <c r="CB25" s="47">
        <v>32967777</v>
      </c>
      <c r="CC25" s="47">
        <v>56</v>
      </c>
      <c r="CD25" s="47"/>
      <c r="CE25" s="47"/>
      <c r="CF25" s="47">
        <v>32967777</v>
      </c>
      <c r="CG25" s="47"/>
      <c r="CH25" s="47"/>
      <c r="CI25" s="49">
        <v>3758793</v>
      </c>
      <c r="CJ25" s="47"/>
      <c r="CK25" s="47"/>
      <c r="CL25" s="5">
        <v>0.7</v>
      </c>
      <c r="CM25" s="47"/>
      <c r="CN25" s="47">
        <v>3758793</v>
      </c>
      <c r="CO25" s="50"/>
      <c r="CP25" s="51">
        <v>1467</v>
      </c>
      <c r="CQ25" s="52" t="s">
        <v>84</v>
      </c>
      <c r="CR25" s="53" t="s">
        <v>25</v>
      </c>
      <c r="CS25" s="54">
        <v>534</v>
      </c>
      <c r="CT25" s="55" t="s">
        <v>50</v>
      </c>
      <c r="CU25" s="56">
        <v>1042.9000000000001</v>
      </c>
      <c r="CV25" s="59">
        <v>570</v>
      </c>
      <c r="CW25" s="58">
        <v>4435.6391619092465</v>
      </c>
      <c r="CX25" s="59">
        <v>4625928.0819551535</v>
      </c>
      <c r="CY25" s="60" t="s">
        <v>120</v>
      </c>
      <c r="CZ25" s="61"/>
      <c r="DA25" s="62"/>
      <c r="DB25" s="5"/>
      <c r="DC25" s="63"/>
      <c r="DD25" s="64"/>
      <c r="DE25" s="2"/>
      <c r="DF25" s="2"/>
      <c r="DG25" s="2"/>
      <c r="DH25" s="2"/>
      <c r="DI25" s="2"/>
      <c r="DJ25" s="2"/>
      <c r="DK25" s="2"/>
      <c r="DL25" s="2"/>
      <c r="DM25" s="2"/>
      <c r="DN25" s="65">
        <v>199.2</v>
      </c>
      <c r="DO25" s="71">
        <v>199.2</v>
      </c>
      <c r="DP25" s="71">
        <v>11.7</v>
      </c>
      <c r="DQ25" s="71">
        <v>11.7</v>
      </c>
      <c r="DR25" s="56">
        <v>137.80000000000001</v>
      </c>
      <c r="DS25" s="59">
        <v>124.6</v>
      </c>
      <c r="DT25" s="57">
        <v>2238547.1</v>
      </c>
      <c r="DU25" s="66">
        <f>DR25-124.6</f>
        <v>13.200000000000017</v>
      </c>
      <c r="DV25" s="66">
        <f>DS25-124.6</f>
        <v>0</v>
      </c>
      <c r="DW25" s="87"/>
      <c r="DX25" s="6"/>
      <c r="DY25" s="66">
        <f t="shared" si="2"/>
        <v>214432.6685050801</v>
      </c>
      <c r="DZ25" s="66">
        <v>1276467.43</v>
      </c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89"/>
      <c r="EQ25" s="89"/>
      <c r="ER25" s="89"/>
      <c r="ES25" s="89"/>
      <c r="ET25" s="89"/>
      <c r="EU25" s="89"/>
      <c r="EV25" s="89"/>
      <c r="EW25" s="89"/>
      <c r="EX25" s="89"/>
      <c r="EY25" s="89"/>
      <c r="EZ25" s="89"/>
      <c r="FA25" s="89"/>
      <c r="FB25" s="89"/>
      <c r="FC25" s="89"/>
      <c r="FD25" s="89"/>
      <c r="FE25" s="89"/>
      <c r="FF25" s="89"/>
      <c r="FG25" s="89"/>
      <c r="FH25" s="89"/>
      <c r="FI25" s="89"/>
      <c r="FJ25" s="89"/>
      <c r="FK25" s="89"/>
      <c r="FL25" s="89"/>
      <c r="FM25" s="89"/>
      <c r="FN25" s="89"/>
      <c r="FO25" s="89"/>
      <c r="FP25" s="89"/>
      <c r="FQ25" s="89"/>
      <c r="FR25" s="89"/>
      <c r="FS25" s="89"/>
      <c r="FT25" s="89"/>
      <c r="FU25" s="89"/>
      <c r="FV25" s="89"/>
      <c r="FW25" s="89"/>
      <c r="FX25" s="89"/>
      <c r="FY25" s="89"/>
      <c r="FZ25" s="89"/>
      <c r="GA25" s="89"/>
      <c r="GB25" s="89"/>
      <c r="GC25" s="89"/>
      <c r="GD25" s="89"/>
      <c r="GE25" s="89"/>
      <c r="GF25" s="89"/>
      <c r="GG25" s="89"/>
      <c r="GH25" s="89"/>
      <c r="GI25" s="89"/>
      <c r="GJ25" s="89"/>
      <c r="GK25" s="89"/>
      <c r="GL25" s="89"/>
      <c r="GM25" s="89"/>
      <c r="GN25" s="89"/>
      <c r="GO25" s="89"/>
      <c r="GP25" s="89"/>
      <c r="GQ25" s="89"/>
      <c r="GR25" s="89"/>
      <c r="GS25" s="89"/>
      <c r="GT25" s="89"/>
      <c r="GU25" s="89"/>
    </row>
    <row r="26" spans="1:203" s="90" customFormat="1" ht="63" customHeight="1" x14ac:dyDescent="0.25">
      <c r="A26" s="97">
        <v>22</v>
      </c>
      <c r="B26" s="97">
        <v>1259</v>
      </c>
      <c r="C26" s="97">
        <v>98</v>
      </c>
      <c r="D26" s="97" t="s">
        <v>80</v>
      </c>
      <c r="E26" s="40" t="s">
        <v>23</v>
      </c>
      <c r="F26" s="41">
        <v>578</v>
      </c>
      <c r="G26" s="3" t="s">
        <v>82</v>
      </c>
      <c r="H26" s="43" t="s">
        <v>24</v>
      </c>
      <c r="I26" s="72" t="s">
        <v>262</v>
      </c>
      <c r="J26" s="43">
        <v>12</v>
      </c>
      <c r="K26" s="43">
        <v>727</v>
      </c>
      <c r="L26" s="43" t="s">
        <v>24</v>
      </c>
      <c r="M26" s="43"/>
      <c r="N26" s="4">
        <f t="shared" si="0"/>
        <v>5024.5</v>
      </c>
      <c r="O26" s="4">
        <f t="shared" si="1"/>
        <v>279.5</v>
      </c>
      <c r="P26" s="73">
        <v>4745</v>
      </c>
      <c r="Q26" s="133">
        <v>1990</v>
      </c>
      <c r="R26" s="43" t="s">
        <v>71</v>
      </c>
      <c r="S26" s="43">
        <v>1990</v>
      </c>
      <c r="T26" s="43">
        <v>9</v>
      </c>
      <c r="U26" s="43">
        <v>2</v>
      </c>
      <c r="V26" s="43" t="s">
        <v>44</v>
      </c>
      <c r="W26" s="73">
        <v>5810</v>
      </c>
      <c r="X26" s="73">
        <v>1054</v>
      </c>
      <c r="Y26" s="73">
        <v>21641</v>
      </c>
      <c r="Z26" s="73">
        <v>4860.3999999999996</v>
      </c>
      <c r="AA26" s="73">
        <v>0</v>
      </c>
      <c r="AB26" s="73">
        <v>0</v>
      </c>
      <c r="AC26" s="73">
        <v>4580.8999999999996</v>
      </c>
      <c r="AD26" s="73">
        <v>2746</v>
      </c>
      <c r="AE26" s="73">
        <v>4745</v>
      </c>
      <c r="AF26" s="73">
        <v>279.5</v>
      </c>
      <c r="AG26" s="73"/>
      <c r="AH26" s="73"/>
      <c r="AI26" s="73">
        <v>32.799999999999997</v>
      </c>
      <c r="AJ26" s="73">
        <v>32.799999999999997</v>
      </c>
      <c r="AK26" s="73"/>
      <c r="AL26" s="73"/>
      <c r="AM26" s="73">
        <v>70</v>
      </c>
      <c r="AN26" s="73"/>
      <c r="AO26" s="73"/>
      <c r="AP26" s="73"/>
      <c r="AQ26" s="73">
        <v>34</v>
      </c>
      <c r="AR26" s="73">
        <v>1914.6</v>
      </c>
      <c r="AS26" s="73">
        <v>1136</v>
      </c>
      <c r="AT26" s="73">
        <v>35</v>
      </c>
      <c r="AU26" s="73">
        <v>2572.3000000000002</v>
      </c>
      <c r="AV26" s="73">
        <v>1545.5</v>
      </c>
      <c r="AW26" s="73">
        <v>1</v>
      </c>
      <c r="AX26" s="73">
        <v>94</v>
      </c>
      <c r="AY26" s="73">
        <v>64.5</v>
      </c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>
        <v>2</v>
      </c>
      <c r="BK26" s="43"/>
      <c r="BL26" s="43">
        <v>727</v>
      </c>
      <c r="BM26" s="43" t="s">
        <v>24</v>
      </c>
      <c r="BN26" s="44" t="s">
        <v>263</v>
      </c>
      <c r="BO26" s="44"/>
      <c r="BP26" s="45" t="s">
        <v>291</v>
      </c>
      <c r="BQ26" s="46" t="s">
        <v>9</v>
      </c>
      <c r="BR26" s="47">
        <v>48916203</v>
      </c>
      <c r="BS26" s="49"/>
      <c r="BT26" s="49"/>
      <c r="BU26" s="48">
        <v>48916203</v>
      </c>
      <c r="BV26" s="47"/>
      <c r="BW26" s="47"/>
      <c r="BX26" s="47"/>
      <c r="BY26" s="47" t="e">
        <v>#REF!</v>
      </c>
      <c r="BZ26" s="47"/>
      <c r="CA26" s="47"/>
      <c r="CB26" s="47" t="e">
        <v>#REF!</v>
      </c>
      <c r="CC26" s="47" t="e">
        <v>#REF!</v>
      </c>
      <c r="CD26" s="47"/>
      <c r="CE26" s="47"/>
      <c r="CF26" s="47" t="e">
        <v>#REF!</v>
      </c>
      <c r="CG26" s="47"/>
      <c r="CH26" s="47"/>
      <c r="CI26" s="49">
        <v>3199417</v>
      </c>
      <c r="CJ26" s="47"/>
      <c r="CK26" s="47"/>
      <c r="CL26" s="5">
        <v>0.7</v>
      </c>
      <c r="CM26" s="47"/>
      <c r="CN26" s="47">
        <v>3199417</v>
      </c>
      <c r="CO26" s="50"/>
      <c r="CP26" s="51">
        <v>1518</v>
      </c>
      <c r="CQ26" s="52" t="s">
        <v>84</v>
      </c>
      <c r="CR26" s="53" t="s">
        <v>25</v>
      </c>
      <c r="CS26" s="54">
        <v>552</v>
      </c>
      <c r="CT26" s="55" t="s">
        <v>10</v>
      </c>
      <c r="CU26" s="56">
        <v>1239.3</v>
      </c>
      <c r="CV26" s="59"/>
      <c r="CW26" s="58">
        <v>4701.9438837303187</v>
      </c>
      <c r="CX26" s="59">
        <v>5827119.0551069835</v>
      </c>
      <c r="CY26" s="60" t="s">
        <v>110</v>
      </c>
      <c r="CZ26" s="61"/>
      <c r="DA26" s="62"/>
      <c r="DB26" s="5"/>
      <c r="DC26" s="63"/>
      <c r="DD26" s="64"/>
      <c r="DE26" s="2"/>
      <c r="DF26" s="2"/>
      <c r="DG26" s="2"/>
      <c r="DH26" s="2"/>
      <c r="DI26" s="2"/>
      <c r="DJ26" s="2"/>
      <c r="DK26" s="2"/>
      <c r="DL26" s="2"/>
      <c r="DM26" s="2"/>
      <c r="DN26" s="65">
        <v>26.3</v>
      </c>
      <c r="DO26" s="71">
        <v>0</v>
      </c>
      <c r="DP26" s="71">
        <v>46.4</v>
      </c>
      <c r="DQ26" s="71">
        <v>46.4</v>
      </c>
      <c r="DR26" s="56">
        <v>279.5</v>
      </c>
      <c r="DS26" s="59">
        <v>32.799999999999997</v>
      </c>
      <c r="DT26" s="57">
        <v>3687523.85</v>
      </c>
      <c r="DU26" s="66">
        <f>DR26-32.8</f>
        <v>246.7</v>
      </c>
      <c r="DV26" s="66">
        <f>DS26-32.8</f>
        <v>0</v>
      </c>
      <c r="DW26" s="87"/>
      <c r="DX26" s="6"/>
      <c r="DY26" s="66">
        <f t="shared" si="2"/>
        <v>3254784.0207334524</v>
      </c>
      <c r="DZ26" s="66">
        <v>4381918.92</v>
      </c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89"/>
      <c r="ER26" s="89"/>
      <c r="ES26" s="89"/>
      <c r="ET26" s="89"/>
      <c r="EU26" s="89"/>
      <c r="EV26" s="89"/>
      <c r="EW26" s="89"/>
      <c r="EX26" s="89"/>
      <c r="EY26" s="89"/>
      <c r="EZ26" s="89"/>
      <c r="FA26" s="89"/>
      <c r="FB26" s="89"/>
      <c r="FC26" s="89"/>
      <c r="FD26" s="89"/>
      <c r="FE26" s="89"/>
      <c r="FF26" s="89"/>
      <c r="FG26" s="89"/>
      <c r="FH26" s="89"/>
      <c r="FI26" s="89"/>
      <c r="FJ26" s="89"/>
      <c r="FK26" s="89"/>
      <c r="FL26" s="89"/>
      <c r="FM26" s="89"/>
      <c r="FN26" s="89"/>
      <c r="FO26" s="89"/>
      <c r="FP26" s="89"/>
      <c r="FQ26" s="89"/>
      <c r="FR26" s="89"/>
      <c r="FS26" s="89"/>
      <c r="FT26" s="89"/>
      <c r="FU26" s="89"/>
      <c r="FV26" s="89"/>
      <c r="FW26" s="89"/>
      <c r="FX26" s="89"/>
      <c r="FY26" s="89"/>
      <c r="FZ26" s="89"/>
      <c r="GA26" s="89"/>
      <c r="GB26" s="89"/>
      <c r="GC26" s="89"/>
      <c r="GD26" s="89"/>
      <c r="GE26" s="89"/>
      <c r="GF26" s="89"/>
      <c r="GG26" s="89"/>
      <c r="GH26" s="89"/>
      <c r="GI26" s="89"/>
      <c r="GJ26" s="89"/>
      <c r="GK26" s="89"/>
      <c r="GL26" s="89"/>
      <c r="GM26" s="89"/>
      <c r="GN26" s="89"/>
      <c r="GO26" s="89"/>
      <c r="GP26" s="89"/>
      <c r="GQ26" s="89"/>
      <c r="GR26" s="89"/>
      <c r="GS26" s="89"/>
      <c r="GT26" s="89"/>
      <c r="GU26" s="89"/>
    </row>
    <row r="27" spans="1:203" s="90" customFormat="1" ht="63" customHeight="1" x14ac:dyDescent="0.25">
      <c r="A27" s="97">
        <v>23</v>
      </c>
      <c r="B27" s="97">
        <v>1275</v>
      </c>
      <c r="C27" s="97">
        <v>181</v>
      </c>
      <c r="D27" s="97" t="s">
        <v>80</v>
      </c>
      <c r="E27" s="40" t="s">
        <v>23</v>
      </c>
      <c r="F27" s="41">
        <v>594</v>
      </c>
      <c r="G27" s="3" t="s">
        <v>82</v>
      </c>
      <c r="H27" s="43" t="s">
        <v>24</v>
      </c>
      <c r="I27" s="72" t="s">
        <v>264</v>
      </c>
      <c r="J27" s="43">
        <v>10</v>
      </c>
      <c r="K27" s="43">
        <v>744</v>
      </c>
      <c r="L27" s="43" t="s">
        <v>24</v>
      </c>
      <c r="M27" s="43"/>
      <c r="N27" s="4">
        <f t="shared" si="0"/>
        <v>4268.3999999999996</v>
      </c>
      <c r="O27" s="4">
        <f t="shared" si="1"/>
        <v>261</v>
      </c>
      <c r="P27" s="73">
        <v>4007.4</v>
      </c>
      <c r="Q27" s="43">
        <v>1986</v>
      </c>
      <c r="R27" s="43" t="s">
        <v>71</v>
      </c>
      <c r="S27" s="43">
        <v>1994</v>
      </c>
      <c r="T27" s="43">
        <v>9</v>
      </c>
      <c r="U27" s="43">
        <v>2</v>
      </c>
      <c r="V27" s="43">
        <v>5</v>
      </c>
      <c r="W27" s="73">
        <v>4728</v>
      </c>
      <c r="X27" s="73">
        <v>659</v>
      </c>
      <c r="Y27" s="73">
        <v>15912</v>
      </c>
      <c r="Z27" s="73">
        <v>4089</v>
      </c>
      <c r="AA27" s="73">
        <v>0</v>
      </c>
      <c r="AB27" s="73">
        <v>0</v>
      </c>
      <c r="AC27" s="73">
        <v>3828</v>
      </c>
      <c r="AD27" s="73">
        <v>2620.5</v>
      </c>
      <c r="AE27" s="73">
        <v>4007.4</v>
      </c>
      <c r="AF27" s="73">
        <v>261</v>
      </c>
      <c r="AG27" s="73"/>
      <c r="AH27" s="73"/>
      <c r="AI27" s="73">
        <v>34.200000000000003</v>
      </c>
      <c r="AJ27" s="73">
        <v>34.200000000000003</v>
      </c>
      <c r="AK27" s="73"/>
      <c r="AL27" s="73"/>
      <c r="AM27" s="73">
        <v>72</v>
      </c>
      <c r="AN27" s="73"/>
      <c r="AO27" s="73"/>
      <c r="AP27" s="73"/>
      <c r="AQ27" s="73">
        <v>18</v>
      </c>
      <c r="AR27" s="73">
        <v>778.5</v>
      </c>
      <c r="AS27" s="73">
        <v>492.5</v>
      </c>
      <c r="AT27" s="73">
        <v>54</v>
      </c>
      <c r="AU27" s="73">
        <v>3049.5</v>
      </c>
      <c r="AV27" s="73">
        <v>2128</v>
      </c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>
        <v>2</v>
      </c>
      <c r="BK27" s="43"/>
      <c r="BL27" s="43">
        <v>744</v>
      </c>
      <c r="BM27" s="43" t="s">
        <v>24</v>
      </c>
      <c r="BN27" s="44" t="s">
        <v>265</v>
      </c>
      <c r="BO27" s="44"/>
      <c r="BP27" s="45" t="s">
        <v>266</v>
      </c>
      <c r="BQ27" s="46" t="s">
        <v>11</v>
      </c>
      <c r="BR27" s="47">
        <v>22814482</v>
      </c>
      <c r="BS27" s="47"/>
      <c r="BT27" s="47"/>
      <c r="BU27" s="48">
        <v>22814482</v>
      </c>
      <c r="BV27" s="49"/>
      <c r="BW27" s="47"/>
      <c r="BX27" s="47"/>
      <c r="BY27" s="47">
        <v>216952300</v>
      </c>
      <c r="BZ27" s="47"/>
      <c r="CA27" s="47"/>
      <c r="CB27" s="47">
        <v>216952300</v>
      </c>
      <c r="CC27" s="47">
        <v>111</v>
      </c>
      <c r="CD27" s="47"/>
      <c r="CE27" s="47"/>
      <c r="CF27" s="47">
        <v>216952300</v>
      </c>
      <c r="CG27" s="47"/>
      <c r="CH27" s="47"/>
      <c r="CI27" s="49">
        <v>5632248</v>
      </c>
      <c r="CJ27" s="47"/>
      <c r="CK27" s="47"/>
      <c r="CL27" s="5">
        <v>0.7</v>
      </c>
      <c r="CM27" s="47"/>
      <c r="CN27" s="47">
        <v>5632248</v>
      </c>
      <c r="CO27" s="50"/>
      <c r="CP27" s="51">
        <v>1524</v>
      </c>
      <c r="CQ27" s="52" t="s">
        <v>84</v>
      </c>
      <c r="CR27" s="53" t="s">
        <v>25</v>
      </c>
      <c r="CS27" s="54">
        <v>561</v>
      </c>
      <c r="CT27" s="55" t="s">
        <v>12</v>
      </c>
      <c r="CU27" s="56">
        <v>409.1</v>
      </c>
      <c r="CV27" s="59"/>
      <c r="CW27" s="58">
        <v>5140.8283197007586</v>
      </c>
      <c r="CX27" s="59">
        <v>2103112.8655895805</v>
      </c>
      <c r="CY27" s="60" t="s">
        <v>131</v>
      </c>
      <c r="CZ27" s="61"/>
      <c r="DA27" s="62"/>
      <c r="DB27" s="5"/>
      <c r="DC27" s="63"/>
      <c r="DD27" s="64"/>
      <c r="DE27" s="2"/>
      <c r="DF27" s="2"/>
      <c r="DG27" s="2"/>
      <c r="DH27" s="2"/>
      <c r="DI27" s="2"/>
      <c r="DJ27" s="2"/>
      <c r="DK27" s="2"/>
      <c r="DL27" s="2"/>
      <c r="DM27" s="2"/>
      <c r="DN27" s="65">
        <v>211.4</v>
      </c>
      <c r="DO27" s="71">
        <v>0</v>
      </c>
      <c r="DP27" s="71">
        <v>16</v>
      </c>
      <c r="DQ27" s="71">
        <v>16</v>
      </c>
      <c r="DR27" s="56">
        <v>261</v>
      </c>
      <c r="DS27" s="59">
        <v>34.200000000000003</v>
      </c>
      <c r="DT27" s="57">
        <v>2921752.83</v>
      </c>
      <c r="DU27" s="66">
        <f>DR27-34.2</f>
        <v>226.8</v>
      </c>
      <c r="DV27" s="66">
        <f>DS27-34.2</f>
        <v>0</v>
      </c>
      <c r="DW27" s="87"/>
      <c r="DX27" s="6"/>
      <c r="DY27" s="66">
        <f t="shared" si="2"/>
        <v>2538902.4591724142</v>
      </c>
      <c r="DZ27" s="66">
        <v>7285082.2199999997</v>
      </c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89"/>
      <c r="EY27" s="89"/>
      <c r="EZ27" s="89"/>
      <c r="FA27" s="89"/>
      <c r="FB27" s="89"/>
      <c r="FC27" s="89"/>
      <c r="FD27" s="89"/>
      <c r="FE27" s="89"/>
      <c r="FF27" s="89"/>
      <c r="FG27" s="89"/>
      <c r="FH27" s="89"/>
      <c r="FI27" s="89"/>
      <c r="FJ27" s="89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89"/>
      <c r="FW27" s="89"/>
      <c r="FX27" s="89"/>
      <c r="FY27" s="89"/>
      <c r="FZ27" s="89"/>
      <c r="GA27" s="89"/>
      <c r="GB27" s="89"/>
      <c r="GC27" s="89"/>
      <c r="GD27" s="89"/>
      <c r="GE27" s="89"/>
      <c r="GF27" s="89"/>
      <c r="GG27" s="89"/>
      <c r="GH27" s="89"/>
      <c r="GI27" s="89"/>
      <c r="GJ27" s="89"/>
      <c r="GK27" s="89"/>
      <c r="GL27" s="89"/>
      <c r="GM27" s="89"/>
      <c r="GN27" s="89"/>
      <c r="GO27" s="89"/>
      <c r="GP27" s="89"/>
      <c r="GQ27" s="89"/>
      <c r="GR27" s="89"/>
      <c r="GS27" s="89"/>
      <c r="GT27" s="89"/>
      <c r="GU27" s="89"/>
    </row>
    <row r="28" spans="1:203" s="90" customFormat="1" ht="63" customHeight="1" x14ac:dyDescent="0.25">
      <c r="A28" s="97">
        <v>24</v>
      </c>
      <c r="B28" s="97">
        <v>1289</v>
      </c>
      <c r="C28" s="97">
        <v>379</v>
      </c>
      <c r="D28" s="97" t="s">
        <v>80</v>
      </c>
      <c r="E28" s="40" t="s">
        <v>23</v>
      </c>
      <c r="F28" s="41">
        <v>608</v>
      </c>
      <c r="G28" s="3" t="s">
        <v>82</v>
      </c>
      <c r="H28" s="43" t="s">
        <v>24</v>
      </c>
      <c r="I28" s="72" t="s">
        <v>267</v>
      </c>
      <c r="J28" s="43">
        <v>10</v>
      </c>
      <c r="K28" s="43">
        <v>758</v>
      </c>
      <c r="L28" s="43" t="s">
        <v>24</v>
      </c>
      <c r="M28" s="43"/>
      <c r="N28" s="4">
        <f t="shared" si="0"/>
        <v>1666.1</v>
      </c>
      <c r="O28" s="4">
        <f t="shared" si="1"/>
        <v>415.4</v>
      </c>
      <c r="P28" s="73">
        <v>1250.7</v>
      </c>
      <c r="Q28" s="43">
        <v>1986</v>
      </c>
      <c r="R28" s="43" t="s">
        <v>71</v>
      </c>
      <c r="S28" s="43">
        <v>1994</v>
      </c>
      <c r="T28" s="43">
        <v>9</v>
      </c>
      <c r="U28" s="43">
        <v>1</v>
      </c>
      <c r="V28" s="43">
        <v>5</v>
      </c>
      <c r="W28" s="73">
        <v>977</v>
      </c>
      <c r="X28" s="73">
        <v>592</v>
      </c>
      <c r="Y28" s="73">
        <v>7147</v>
      </c>
      <c r="Z28" s="73">
        <v>1630.9</v>
      </c>
      <c r="AA28" s="73">
        <v>0</v>
      </c>
      <c r="AB28" s="73">
        <v>0</v>
      </c>
      <c r="AC28" s="73">
        <v>1215.5</v>
      </c>
      <c r="AD28" s="73">
        <v>710</v>
      </c>
      <c r="AE28" s="73">
        <v>1250.7</v>
      </c>
      <c r="AF28" s="73">
        <v>415.4</v>
      </c>
      <c r="AG28" s="73"/>
      <c r="AH28" s="73"/>
      <c r="AI28" s="73">
        <v>21.6</v>
      </c>
      <c r="AJ28" s="73">
        <v>21.6</v>
      </c>
      <c r="AK28" s="73"/>
      <c r="AL28" s="73"/>
      <c r="AM28" s="73">
        <v>32</v>
      </c>
      <c r="AN28" s="73">
        <v>16</v>
      </c>
      <c r="AO28" s="73">
        <v>524.5</v>
      </c>
      <c r="AP28" s="73">
        <v>273.3</v>
      </c>
      <c r="AQ28" s="73">
        <v>16</v>
      </c>
      <c r="AR28" s="73">
        <v>691</v>
      </c>
      <c r="AS28" s="73">
        <v>436.7</v>
      </c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>
        <v>1</v>
      </c>
      <c r="BK28" s="43"/>
      <c r="BL28" s="43">
        <v>758</v>
      </c>
      <c r="BM28" s="43" t="s">
        <v>24</v>
      </c>
      <c r="BN28" s="44" t="s">
        <v>268</v>
      </c>
      <c r="BO28" s="44"/>
      <c r="BP28" s="45" t="s">
        <v>269</v>
      </c>
      <c r="BQ28" s="46" t="s">
        <v>13</v>
      </c>
      <c r="BR28" s="47">
        <v>65199439</v>
      </c>
      <c r="BS28" s="47"/>
      <c r="BT28" s="47"/>
      <c r="BU28" s="48">
        <v>65199439</v>
      </c>
      <c r="BV28" s="47"/>
      <c r="BW28" s="47"/>
      <c r="BX28" s="47"/>
      <c r="BY28" s="47" t="e">
        <v>#REF!</v>
      </c>
      <c r="BZ28" s="47"/>
      <c r="CA28" s="47"/>
      <c r="CB28" s="47" t="e">
        <v>#REF!</v>
      </c>
      <c r="CC28" s="47" t="e">
        <v>#REF!</v>
      </c>
      <c r="CD28" s="47"/>
      <c r="CE28" s="47"/>
      <c r="CF28" s="47" t="e">
        <v>#REF!</v>
      </c>
      <c r="CG28" s="47"/>
      <c r="CH28" s="47"/>
      <c r="CI28" s="49">
        <v>10511587</v>
      </c>
      <c r="CJ28" s="47"/>
      <c r="CK28" s="47"/>
      <c r="CL28" s="5">
        <v>0.7</v>
      </c>
      <c r="CM28" s="47"/>
      <c r="CN28" s="47">
        <v>10511587</v>
      </c>
      <c r="CO28" s="50"/>
      <c r="CP28" s="51">
        <v>1531</v>
      </c>
      <c r="CQ28" s="52" t="s">
        <v>84</v>
      </c>
      <c r="CR28" s="53" t="s">
        <v>25</v>
      </c>
      <c r="CS28" s="54">
        <v>557</v>
      </c>
      <c r="CT28" s="55" t="s">
        <v>14</v>
      </c>
      <c r="CU28" s="56">
        <v>2250.9</v>
      </c>
      <c r="CV28" s="59">
        <v>904.4</v>
      </c>
      <c r="CW28" s="58">
        <v>5867.0049222075249</v>
      </c>
      <c r="CX28" s="59">
        <v>13206041.379396919</v>
      </c>
      <c r="CY28" s="60" t="s">
        <v>121</v>
      </c>
      <c r="CZ28" s="61"/>
      <c r="DA28" s="62"/>
      <c r="DB28" s="5"/>
      <c r="DC28" s="63"/>
      <c r="DD28" s="64"/>
      <c r="DE28" s="2"/>
      <c r="DF28" s="2"/>
      <c r="DG28" s="2"/>
      <c r="DH28" s="2"/>
      <c r="DI28" s="2"/>
      <c r="DJ28" s="2"/>
      <c r="DK28" s="2"/>
      <c r="DL28" s="2"/>
      <c r="DM28" s="2"/>
      <c r="DN28" s="65">
        <v>25.3</v>
      </c>
      <c r="DO28" s="71">
        <v>16.8</v>
      </c>
      <c r="DP28" s="71">
        <v>72.900000000000006</v>
      </c>
      <c r="DQ28" s="71">
        <v>72.900000000000006</v>
      </c>
      <c r="DR28" s="56">
        <v>415.4</v>
      </c>
      <c r="DS28" s="59">
        <v>21.6</v>
      </c>
      <c r="DT28" s="57">
        <v>6425281.5899999999</v>
      </c>
      <c r="DU28" s="66">
        <f>DR28-21.6</f>
        <v>393.79999999999995</v>
      </c>
      <c r="DV28" s="66">
        <f>DS28-21.6</f>
        <v>0</v>
      </c>
      <c r="DW28" s="87"/>
      <c r="DX28" s="6"/>
      <c r="DY28" s="66">
        <f t="shared" si="2"/>
        <v>6091179.321478093</v>
      </c>
      <c r="DZ28" s="66">
        <v>1731820.54</v>
      </c>
      <c r="EA28" s="89"/>
      <c r="EB28" s="89"/>
      <c r="EC28" s="89"/>
      <c r="ED28" s="89"/>
      <c r="EE28" s="89"/>
      <c r="EF28" s="89"/>
      <c r="EG28" s="89"/>
      <c r="EH28" s="89"/>
      <c r="EI28" s="89"/>
      <c r="EJ28" s="89"/>
      <c r="EK28" s="89"/>
      <c r="EL28" s="89"/>
      <c r="EM28" s="89"/>
      <c r="EN28" s="89"/>
      <c r="EO28" s="89"/>
      <c r="EP28" s="89"/>
      <c r="EQ28" s="89"/>
      <c r="ER28" s="89"/>
      <c r="ES28" s="89"/>
      <c r="ET28" s="89"/>
      <c r="EU28" s="89"/>
      <c r="EV28" s="89"/>
      <c r="EW28" s="89"/>
      <c r="EX28" s="89"/>
      <c r="EY28" s="89"/>
      <c r="EZ28" s="89"/>
      <c r="FA28" s="89"/>
      <c r="FB28" s="89"/>
      <c r="FC28" s="89"/>
      <c r="FD28" s="89"/>
      <c r="FE28" s="89"/>
      <c r="FF28" s="89"/>
      <c r="FG28" s="89"/>
      <c r="FH28" s="89"/>
      <c r="FI28" s="89"/>
      <c r="FJ28" s="89"/>
      <c r="FK28" s="89"/>
      <c r="FL28" s="89"/>
      <c r="FM28" s="89"/>
      <c r="FN28" s="89"/>
      <c r="FO28" s="89"/>
      <c r="FP28" s="89"/>
      <c r="FQ28" s="89"/>
      <c r="FR28" s="89"/>
      <c r="FS28" s="89"/>
      <c r="FT28" s="89"/>
      <c r="FU28" s="89"/>
      <c r="FV28" s="89"/>
      <c r="FW28" s="89"/>
      <c r="FX28" s="89"/>
      <c r="FY28" s="89"/>
      <c r="FZ28" s="89"/>
      <c r="GA28" s="89"/>
      <c r="GB28" s="89"/>
      <c r="GC28" s="89"/>
      <c r="GD28" s="89"/>
      <c r="GE28" s="89"/>
      <c r="GF28" s="89"/>
      <c r="GG28" s="89"/>
      <c r="GH28" s="89"/>
      <c r="GI28" s="89"/>
      <c r="GJ28" s="89"/>
      <c r="GK28" s="89"/>
      <c r="GL28" s="89"/>
      <c r="GM28" s="89"/>
      <c r="GN28" s="89"/>
      <c r="GO28" s="89"/>
      <c r="GP28" s="89"/>
      <c r="GQ28" s="89"/>
      <c r="GR28" s="89"/>
      <c r="GS28" s="89"/>
      <c r="GT28" s="89"/>
      <c r="GU28" s="89"/>
    </row>
    <row r="29" spans="1:203" s="90" customFormat="1" ht="63" customHeight="1" x14ac:dyDescent="0.25">
      <c r="A29" s="97">
        <v>25</v>
      </c>
      <c r="B29" s="97">
        <v>1296</v>
      </c>
      <c r="C29" s="97">
        <v>749</v>
      </c>
      <c r="D29" s="97" t="s">
        <v>80</v>
      </c>
      <c r="E29" s="40" t="s">
        <v>23</v>
      </c>
      <c r="F29" s="41">
        <v>615</v>
      </c>
      <c r="G29" s="3" t="s">
        <v>82</v>
      </c>
      <c r="H29" s="43" t="s">
        <v>24</v>
      </c>
      <c r="I29" s="72" t="s">
        <v>272</v>
      </c>
      <c r="J29" s="43">
        <v>8</v>
      </c>
      <c r="K29" s="43">
        <v>765</v>
      </c>
      <c r="L29" s="43" t="s">
        <v>24</v>
      </c>
      <c r="M29" s="43"/>
      <c r="N29" s="4">
        <f t="shared" si="0"/>
        <v>3663.1</v>
      </c>
      <c r="O29" s="4">
        <f t="shared" si="1"/>
        <v>469.2</v>
      </c>
      <c r="P29" s="73">
        <v>3193.9</v>
      </c>
      <c r="Q29" s="43">
        <v>1964</v>
      </c>
      <c r="R29" s="43" t="s">
        <v>66</v>
      </c>
      <c r="S29" s="43">
        <v>1986</v>
      </c>
      <c r="T29" s="43">
        <v>5</v>
      </c>
      <c r="U29" s="43">
        <v>4</v>
      </c>
      <c r="V29" s="43">
        <v>12</v>
      </c>
      <c r="W29" s="73">
        <v>5438</v>
      </c>
      <c r="X29" s="73">
        <v>951</v>
      </c>
      <c r="Y29" s="73">
        <v>14015</v>
      </c>
      <c r="Z29" s="73"/>
      <c r="AA29" s="73">
        <v>3663.1</v>
      </c>
      <c r="AB29" s="73">
        <v>0</v>
      </c>
      <c r="AC29" s="73">
        <v>3193.9</v>
      </c>
      <c r="AD29" s="73">
        <v>2083.8000000000002</v>
      </c>
      <c r="AE29" s="73">
        <v>3193.9</v>
      </c>
      <c r="AF29" s="73">
        <v>469.2</v>
      </c>
      <c r="AG29" s="73"/>
      <c r="AH29" s="73"/>
      <c r="AI29" s="73">
        <v>31.6</v>
      </c>
      <c r="AJ29" s="73">
        <v>31.6</v>
      </c>
      <c r="AK29" s="73"/>
      <c r="AL29" s="73"/>
      <c r="AM29" s="73">
        <v>80</v>
      </c>
      <c r="AN29" s="73">
        <v>20</v>
      </c>
      <c r="AO29" s="73">
        <v>606.9</v>
      </c>
      <c r="AP29" s="73">
        <v>362.5</v>
      </c>
      <c r="AQ29" s="73">
        <v>60</v>
      </c>
      <c r="AR29" s="73">
        <v>2587</v>
      </c>
      <c r="AS29" s="73">
        <v>1721.3</v>
      </c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43"/>
      <c r="BL29" s="43">
        <v>765</v>
      </c>
      <c r="BM29" s="43" t="s">
        <v>24</v>
      </c>
      <c r="BN29" s="44" t="s">
        <v>273</v>
      </c>
      <c r="BO29" s="44"/>
      <c r="BP29" s="75" t="s">
        <v>292</v>
      </c>
      <c r="BQ29" s="46" t="s">
        <v>53</v>
      </c>
      <c r="BR29" s="47">
        <v>5812847</v>
      </c>
      <c r="BS29" s="49"/>
      <c r="BT29" s="49"/>
      <c r="BU29" s="48">
        <v>5812847</v>
      </c>
      <c r="BV29" s="49"/>
      <c r="BW29" s="47"/>
      <c r="BX29" s="47"/>
      <c r="BY29" s="47">
        <v>53722776</v>
      </c>
      <c r="BZ29" s="47"/>
      <c r="CA29" s="47"/>
      <c r="CB29" s="47">
        <v>53722776</v>
      </c>
      <c r="CC29" s="47">
        <v>142</v>
      </c>
      <c r="CD29" s="47"/>
      <c r="CE29" s="47"/>
      <c r="CF29" s="47">
        <v>53722776</v>
      </c>
      <c r="CG29" s="47"/>
      <c r="CH29" s="47"/>
      <c r="CI29" s="49">
        <v>2378994</v>
      </c>
      <c r="CJ29" s="47"/>
      <c r="CK29" s="47"/>
      <c r="CL29" s="5">
        <v>2</v>
      </c>
      <c r="CM29" s="47"/>
      <c r="CN29" s="47">
        <v>2378994</v>
      </c>
      <c r="CO29" s="50"/>
      <c r="CP29" s="51">
        <v>1546</v>
      </c>
      <c r="CQ29" s="52" t="s">
        <v>84</v>
      </c>
      <c r="CR29" s="53" t="s">
        <v>25</v>
      </c>
      <c r="CS29" s="54">
        <v>567</v>
      </c>
      <c r="CT29" s="55" t="s">
        <v>54</v>
      </c>
      <c r="CU29" s="56">
        <v>640.29999999999995</v>
      </c>
      <c r="CV29" s="59">
        <v>258.39999999999998</v>
      </c>
      <c r="CW29" s="58">
        <v>4098.4608333920896</v>
      </c>
      <c r="CX29" s="59">
        <v>2624244.4716209546</v>
      </c>
      <c r="CY29" s="60" t="s">
        <v>137</v>
      </c>
      <c r="CZ29" s="61"/>
      <c r="DA29" s="62"/>
      <c r="DB29" s="5"/>
      <c r="DC29" s="63"/>
      <c r="DD29" s="64"/>
      <c r="DE29" s="2"/>
      <c r="DF29" s="2"/>
      <c r="DG29" s="2"/>
      <c r="DH29" s="2"/>
      <c r="DI29" s="2"/>
      <c r="DJ29" s="2"/>
      <c r="DK29" s="2"/>
      <c r="DL29" s="2"/>
      <c r="DM29" s="2"/>
      <c r="DN29" s="65">
        <v>15.9</v>
      </c>
      <c r="DO29" s="71">
        <v>15.9</v>
      </c>
      <c r="DP29" s="71">
        <v>13.6</v>
      </c>
      <c r="DQ29" s="71">
        <v>13.6</v>
      </c>
      <c r="DR29" s="56">
        <v>469.2</v>
      </c>
      <c r="DS29" s="59">
        <v>31.6</v>
      </c>
      <c r="DT29" s="57">
        <v>2001205.82</v>
      </c>
      <c r="DU29" s="66">
        <f>DR29-31.6</f>
        <v>437.59999999999997</v>
      </c>
      <c r="DV29" s="66">
        <v>31.6</v>
      </c>
      <c r="DW29" s="87"/>
      <c r="DX29" s="6"/>
      <c r="DY29" s="66">
        <f t="shared" si="2"/>
        <v>1866427.2524126172</v>
      </c>
      <c r="DZ29" s="66">
        <v>4647497.08</v>
      </c>
      <c r="EA29" s="89"/>
      <c r="EB29" s="89"/>
      <c r="EC29" s="89"/>
      <c r="ED29" s="89"/>
      <c r="EE29" s="89"/>
      <c r="EF29" s="89"/>
      <c r="EG29" s="89"/>
      <c r="EH29" s="89"/>
      <c r="EI29" s="89"/>
      <c r="EJ29" s="89"/>
      <c r="EK29" s="89"/>
      <c r="EL29" s="89"/>
      <c r="EM29" s="89"/>
      <c r="EN29" s="89"/>
      <c r="EO29" s="89"/>
      <c r="EP29" s="89"/>
      <c r="EQ29" s="89"/>
      <c r="ER29" s="89"/>
      <c r="ES29" s="89"/>
      <c r="ET29" s="89"/>
      <c r="EU29" s="89"/>
      <c r="EV29" s="89"/>
      <c r="EW29" s="89"/>
      <c r="EX29" s="89"/>
      <c r="EY29" s="89"/>
      <c r="EZ29" s="89"/>
      <c r="FA29" s="89"/>
      <c r="FB29" s="89"/>
      <c r="FC29" s="89"/>
      <c r="FD29" s="89"/>
      <c r="FE29" s="89"/>
      <c r="FF29" s="89"/>
      <c r="FG29" s="89"/>
      <c r="FH29" s="89"/>
      <c r="FI29" s="89"/>
      <c r="FJ29" s="89"/>
      <c r="FK29" s="89"/>
      <c r="FL29" s="89"/>
      <c r="FM29" s="89"/>
      <c r="FN29" s="89"/>
      <c r="FO29" s="89"/>
      <c r="FP29" s="89"/>
      <c r="FQ29" s="89"/>
      <c r="FR29" s="89"/>
      <c r="FS29" s="89"/>
      <c r="FT29" s="89"/>
      <c r="FU29" s="89"/>
      <c r="FV29" s="89"/>
      <c r="FW29" s="89"/>
      <c r="FX29" s="89"/>
      <c r="FY29" s="89"/>
      <c r="FZ29" s="89"/>
      <c r="GA29" s="89"/>
      <c r="GB29" s="89"/>
      <c r="GC29" s="89"/>
      <c r="GD29" s="89"/>
      <c r="GE29" s="89"/>
      <c r="GF29" s="89"/>
      <c r="GG29" s="89"/>
      <c r="GH29" s="89"/>
      <c r="GI29" s="89"/>
      <c r="GJ29" s="89"/>
      <c r="GK29" s="89"/>
      <c r="GL29" s="89"/>
      <c r="GM29" s="89"/>
      <c r="GN29" s="89"/>
      <c r="GO29" s="89"/>
      <c r="GP29" s="89"/>
      <c r="GQ29" s="89"/>
      <c r="GR29" s="89"/>
      <c r="GS29" s="89"/>
      <c r="GT29" s="89"/>
      <c r="GU29" s="89"/>
    </row>
    <row r="30" spans="1:203" s="91" customFormat="1" ht="63" customHeight="1" x14ac:dyDescent="0.25">
      <c r="A30" s="97">
        <v>26</v>
      </c>
      <c r="B30" s="97">
        <v>1351</v>
      </c>
      <c r="C30" s="97">
        <v>445</v>
      </c>
      <c r="D30" s="97" t="s">
        <v>80</v>
      </c>
      <c r="E30" s="40" t="s">
        <v>23</v>
      </c>
      <c r="F30" s="41">
        <v>670</v>
      </c>
      <c r="G30" s="3" t="s">
        <v>82</v>
      </c>
      <c r="H30" s="43" t="s">
        <v>24</v>
      </c>
      <c r="I30" s="72" t="s">
        <v>274</v>
      </c>
      <c r="J30" s="43">
        <v>10</v>
      </c>
      <c r="K30" s="43">
        <v>829</v>
      </c>
      <c r="L30" s="43" t="s">
        <v>24</v>
      </c>
      <c r="M30" s="43"/>
      <c r="N30" s="4">
        <f t="shared" si="0"/>
        <v>5136.4000000000005</v>
      </c>
      <c r="O30" s="4">
        <f t="shared" si="1"/>
        <v>190.3</v>
      </c>
      <c r="P30" s="73">
        <v>4946.1000000000004</v>
      </c>
      <c r="Q30" s="133">
        <v>1989</v>
      </c>
      <c r="R30" s="43" t="s">
        <v>71</v>
      </c>
      <c r="S30" s="43">
        <v>1990</v>
      </c>
      <c r="T30" s="43">
        <v>9</v>
      </c>
      <c r="U30" s="43">
        <v>2</v>
      </c>
      <c r="V30" s="43" t="s">
        <v>44</v>
      </c>
      <c r="W30" s="73">
        <v>3746</v>
      </c>
      <c r="X30" s="73">
        <v>800</v>
      </c>
      <c r="Y30" s="73">
        <v>21286</v>
      </c>
      <c r="Z30" s="73">
        <v>5043.1000000000004</v>
      </c>
      <c r="AA30" s="73">
        <v>0</v>
      </c>
      <c r="AB30" s="73">
        <v>0</v>
      </c>
      <c r="AC30" s="73">
        <v>4852.8</v>
      </c>
      <c r="AD30" s="73">
        <v>2896.9</v>
      </c>
      <c r="AE30" s="73">
        <v>4946.1000000000004</v>
      </c>
      <c r="AF30" s="73">
        <v>190.3</v>
      </c>
      <c r="AG30" s="73"/>
      <c r="AH30" s="73"/>
      <c r="AI30" s="73">
        <v>16.5</v>
      </c>
      <c r="AJ30" s="73">
        <v>16.5</v>
      </c>
      <c r="AK30" s="73"/>
      <c r="AL30" s="73"/>
      <c r="AM30" s="73">
        <v>73</v>
      </c>
      <c r="AN30" s="73"/>
      <c r="AO30" s="73"/>
      <c r="AP30" s="73"/>
      <c r="AQ30" s="73">
        <v>36</v>
      </c>
      <c r="AR30" s="73">
        <v>2037.2</v>
      </c>
      <c r="AS30" s="73">
        <v>1205.5</v>
      </c>
      <c r="AT30" s="73">
        <v>36</v>
      </c>
      <c r="AU30" s="73">
        <v>2641.1</v>
      </c>
      <c r="AV30" s="73">
        <v>1611.5</v>
      </c>
      <c r="AW30" s="73">
        <v>1</v>
      </c>
      <c r="AX30" s="73">
        <v>174.5</v>
      </c>
      <c r="AY30" s="73">
        <v>79.900000000000006</v>
      </c>
      <c r="AZ30" s="73"/>
      <c r="BA30" s="73"/>
      <c r="BB30" s="73"/>
      <c r="BC30" s="73">
        <v>1</v>
      </c>
      <c r="BD30" s="73">
        <v>174.5</v>
      </c>
      <c r="BE30" s="73">
        <v>79.900000000000006</v>
      </c>
      <c r="BF30" s="73"/>
      <c r="BG30" s="73"/>
      <c r="BH30" s="73"/>
      <c r="BI30" s="73"/>
      <c r="BJ30" s="73">
        <v>2</v>
      </c>
      <c r="BK30" s="43"/>
      <c r="BL30" s="43">
        <v>829</v>
      </c>
      <c r="BM30" s="43" t="s">
        <v>24</v>
      </c>
      <c r="BN30" s="44"/>
      <c r="BO30" s="44"/>
      <c r="BP30" s="45" t="s">
        <v>275</v>
      </c>
      <c r="BQ30" s="46" t="s">
        <v>17</v>
      </c>
      <c r="BR30" s="47">
        <v>12491066</v>
      </c>
      <c r="BS30" s="49"/>
      <c r="BT30" s="49"/>
      <c r="BU30" s="48">
        <v>12491066</v>
      </c>
      <c r="BV30" s="49"/>
      <c r="BW30" s="47"/>
      <c r="BX30" s="47"/>
      <c r="BY30" s="47">
        <v>63598386</v>
      </c>
      <c r="BZ30" s="47"/>
      <c r="CA30" s="47"/>
      <c r="CB30" s="47">
        <v>63598386</v>
      </c>
      <c r="CC30" s="47">
        <v>339</v>
      </c>
      <c r="CD30" s="47"/>
      <c r="CE30" s="47"/>
      <c r="CF30" s="47">
        <v>63598386</v>
      </c>
      <c r="CG30" s="47"/>
      <c r="CH30" s="47"/>
      <c r="CI30" s="49">
        <v>5464372</v>
      </c>
      <c r="CJ30" s="47"/>
      <c r="CK30" s="47"/>
      <c r="CL30" s="5">
        <v>0.7</v>
      </c>
      <c r="CM30" s="47"/>
      <c r="CN30" s="47">
        <v>5464372</v>
      </c>
      <c r="CO30" s="50"/>
      <c r="CP30" s="51">
        <v>1666</v>
      </c>
      <c r="CQ30" s="52" t="s">
        <v>84</v>
      </c>
      <c r="CR30" s="53" t="s">
        <v>25</v>
      </c>
      <c r="CS30" s="54">
        <v>689</v>
      </c>
      <c r="CT30" s="55" t="s">
        <v>18</v>
      </c>
      <c r="CU30" s="56">
        <v>445.3</v>
      </c>
      <c r="CV30" s="59">
        <v>29.7</v>
      </c>
      <c r="CW30" s="58">
        <v>4217.5324982273687</v>
      </c>
      <c r="CX30" s="59">
        <v>1878067.2214606474</v>
      </c>
      <c r="CY30" s="60" t="s">
        <v>134</v>
      </c>
      <c r="CZ30" s="61"/>
      <c r="DA30" s="62"/>
      <c r="DB30" s="5"/>
      <c r="DC30" s="63"/>
      <c r="DD30" s="64"/>
      <c r="DE30" s="2"/>
      <c r="DF30" s="2"/>
      <c r="DG30" s="2"/>
      <c r="DH30" s="2"/>
      <c r="DI30" s="2"/>
      <c r="DJ30" s="2"/>
      <c r="DK30" s="2"/>
      <c r="DL30" s="2"/>
      <c r="DM30" s="2"/>
      <c r="DN30" s="65">
        <v>29.7</v>
      </c>
      <c r="DO30" s="71">
        <v>29.7</v>
      </c>
      <c r="DP30" s="71">
        <v>29.7</v>
      </c>
      <c r="DQ30" s="71">
        <v>29.7</v>
      </c>
      <c r="DR30" s="56">
        <v>190.3</v>
      </c>
      <c r="DS30" s="59">
        <v>16.5</v>
      </c>
      <c r="DT30" s="57">
        <v>2223202.98</v>
      </c>
      <c r="DU30" s="66">
        <f>DR30-16.5</f>
        <v>173.8</v>
      </c>
      <c r="DV30" s="66">
        <f>DS30-16.5</f>
        <v>0</v>
      </c>
      <c r="DW30" s="87"/>
      <c r="DX30" s="6"/>
      <c r="DY30" s="66">
        <f t="shared" si="2"/>
        <v>2030439.7158381504</v>
      </c>
      <c r="DZ30" s="66">
        <v>2887055.85</v>
      </c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</row>
    <row r="31" spans="1:203" s="91" customFormat="1" ht="63" customHeight="1" x14ac:dyDescent="0.25">
      <c r="A31" s="97">
        <v>27</v>
      </c>
      <c r="B31" s="97">
        <v>1480</v>
      </c>
      <c r="C31" s="97"/>
      <c r="D31" s="97" t="s">
        <v>80</v>
      </c>
      <c r="E31" s="40" t="s">
        <v>4</v>
      </c>
      <c r="F31" s="41">
        <v>48</v>
      </c>
      <c r="G31" s="3" t="s">
        <v>82</v>
      </c>
      <c r="H31" s="43" t="s">
        <v>5</v>
      </c>
      <c r="I31" s="72" t="s">
        <v>160</v>
      </c>
      <c r="J31" s="43">
        <v>10</v>
      </c>
      <c r="K31" s="43">
        <v>49</v>
      </c>
      <c r="L31" s="43" t="s">
        <v>5</v>
      </c>
      <c r="M31" s="43"/>
      <c r="N31" s="4">
        <f t="shared" si="0"/>
        <v>11389.1</v>
      </c>
      <c r="O31" s="4">
        <f t="shared" si="1"/>
        <v>63.9</v>
      </c>
      <c r="P31" s="73">
        <v>11325.2</v>
      </c>
      <c r="Q31" s="43">
        <v>1978</v>
      </c>
      <c r="R31" s="43" t="s">
        <v>71</v>
      </c>
      <c r="S31" s="43">
        <v>1991</v>
      </c>
      <c r="T31" s="43">
        <v>9</v>
      </c>
      <c r="U31" s="43">
        <v>4</v>
      </c>
      <c r="V31" s="43">
        <v>13</v>
      </c>
      <c r="W31" s="73">
        <v>8504</v>
      </c>
      <c r="X31" s="73">
        <v>1836</v>
      </c>
      <c r="Y31" s="73">
        <v>43514</v>
      </c>
      <c r="Z31" s="73">
        <v>11018</v>
      </c>
      <c r="AA31" s="73"/>
      <c r="AB31" s="73"/>
      <c r="AC31" s="73">
        <v>10954.1</v>
      </c>
      <c r="AD31" s="73">
        <v>7051.9</v>
      </c>
      <c r="AE31" s="73">
        <v>11325.2</v>
      </c>
      <c r="AF31" s="73">
        <v>63.9</v>
      </c>
      <c r="AG31" s="73"/>
      <c r="AH31" s="73"/>
      <c r="AI31" s="73">
        <v>51.2</v>
      </c>
      <c r="AJ31" s="73">
        <v>51.2</v>
      </c>
      <c r="AK31" s="73"/>
      <c r="AL31" s="73"/>
      <c r="AM31" s="73">
        <v>216</v>
      </c>
      <c r="AN31" s="73">
        <v>36</v>
      </c>
      <c r="AO31" s="73">
        <v>1189.8</v>
      </c>
      <c r="AP31" s="73">
        <v>614.6</v>
      </c>
      <c r="AQ31" s="73">
        <v>91</v>
      </c>
      <c r="AR31" s="73">
        <v>4385.8</v>
      </c>
      <c r="AS31" s="73">
        <v>2621.8</v>
      </c>
      <c r="AT31" s="73">
        <v>71</v>
      </c>
      <c r="AU31" s="73">
        <v>3960.3</v>
      </c>
      <c r="AV31" s="73"/>
      <c r="AW31" s="73">
        <v>2815.1</v>
      </c>
      <c r="AX31" s="73">
        <v>18</v>
      </c>
      <c r="AY31" s="73">
        <v>1418.2</v>
      </c>
      <c r="AZ31" s="73">
        <v>1000.4</v>
      </c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43"/>
      <c r="BL31" s="43">
        <v>49</v>
      </c>
      <c r="BM31" s="43" t="s">
        <v>5</v>
      </c>
      <c r="BN31" s="44"/>
      <c r="BO31" s="44"/>
      <c r="BP31" s="45" t="s">
        <v>161</v>
      </c>
      <c r="BQ31" s="46"/>
      <c r="BR31" s="47"/>
      <c r="BS31" s="47"/>
      <c r="BT31" s="47"/>
      <c r="BU31" s="48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9"/>
      <c r="CJ31" s="47"/>
      <c r="CK31" s="47"/>
      <c r="CL31" s="5"/>
      <c r="CM31" s="47"/>
      <c r="CN31" s="47"/>
      <c r="CO31" s="50"/>
      <c r="CP31" s="51"/>
      <c r="CQ31" s="52"/>
      <c r="CR31" s="53"/>
      <c r="CS31" s="54"/>
      <c r="CT31" s="55"/>
      <c r="CU31" s="56"/>
      <c r="CV31" s="57"/>
      <c r="CW31" s="58"/>
      <c r="CX31" s="59"/>
      <c r="CY31" s="60"/>
      <c r="CZ31" s="61"/>
      <c r="DA31" s="62"/>
      <c r="DB31" s="5"/>
      <c r="DC31" s="63"/>
      <c r="DD31" s="64"/>
      <c r="DE31" s="2"/>
      <c r="DF31" s="2"/>
      <c r="DG31" s="2"/>
      <c r="DH31" s="2"/>
      <c r="DI31" s="2"/>
      <c r="DJ31" s="2"/>
      <c r="DK31" s="2"/>
      <c r="DL31" s="2"/>
      <c r="DM31" s="2"/>
      <c r="DN31" s="65"/>
      <c r="DO31" s="65"/>
      <c r="DP31" s="65">
        <v>470.8</v>
      </c>
      <c r="DQ31" s="65">
        <v>470.8</v>
      </c>
      <c r="DR31" s="56">
        <v>63.9</v>
      </c>
      <c r="DS31" s="59">
        <v>51.2</v>
      </c>
      <c r="DT31" s="57">
        <v>422082.39</v>
      </c>
      <c r="DU31" s="66">
        <f>DR31-51.2</f>
        <v>12.699999999999996</v>
      </c>
      <c r="DV31" s="66">
        <f>DS31-51.2</f>
        <v>0</v>
      </c>
      <c r="DW31" s="87"/>
      <c r="DX31" s="66"/>
      <c r="DY31" s="66">
        <f t="shared" si="2"/>
        <v>83888.049342722981</v>
      </c>
      <c r="DZ31" s="66">
        <v>2316008.56</v>
      </c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88"/>
      <c r="EN31" s="88"/>
      <c r="EO31" s="88"/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88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88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88"/>
      <c r="GQ31" s="88"/>
      <c r="GR31" s="88"/>
      <c r="GS31" s="88"/>
      <c r="GT31" s="88"/>
      <c r="GU31" s="88"/>
    </row>
    <row r="32" spans="1:203" s="91" customFormat="1" ht="63" customHeight="1" x14ac:dyDescent="0.25">
      <c r="A32" s="97">
        <v>28</v>
      </c>
      <c r="B32" s="97">
        <v>1504</v>
      </c>
      <c r="C32" s="97">
        <v>106</v>
      </c>
      <c r="D32" s="97" t="s">
        <v>80</v>
      </c>
      <c r="E32" s="40" t="s">
        <v>4</v>
      </c>
      <c r="F32" s="41">
        <v>72</v>
      </c>
      <c r="G32" s="3" t="s">
        <v>82</v>
      </c>
      <c r="H32" s="43" t="s">
        <v>5</v>
      </c>
      <c r="I32" s="72" t="s">
        <v>162</v>
      </c>
      <c r="J32" s="43">
        <v>8</v>
      </c>
      <c r="K32" s="43">
        <v>75</v>
      </c>
      <c r="L32" s="43" t="s">
        <v>5</v>
      </c>
      <c r="M32" s="43"/>
      <c r="N32" s="4">
        <f t="shared" si="0"/>
        <v>1947.9</v>
      </c>
      <c r="O32" s="4">
        <f t="shared" si="1"/>
        <v>181.2</v>
      </c>
      <c r="P32" s="73">
        <v>1766.7</v>
      </c>
      <c r="Q32" s="43">
        <v>1979</v>
      </c>
      <c r="R32" s="43" t="s">
        <v>66</v>
      </c>
      <c r="S32" s="43">
        <v>9</v>
      </c>
      <c r="T32" s="43">
        <v>1</v>
      </c>
      <c r="U32" s="43">
        <v>1992</v>
      </c>
      <c r="V32" s="43">
        <v>7</v>
      </c>
      <c r="W32" s="73" t="s">
        <v>44</v>
      </c>
      <c r="X32" s="73">
        <v>363</v>
      </c>
      <c r="Y32" s="73">
        <v>8860</v>
      </c>
      <c r="Z32" s="73"/>
      <c r="AA32" s="73">
        <v>1899.2</v>
      </c>
      <c r="AB32" s="73"/>
      <c r="AC32" s="73">
        <v>1718</v>
      </c>
      <c r="AD32" s="73">
        <v>923.1</v>
      </c>
      <c r="AE32" s="73">
        <v>1766.7</v>
      </c>
      <c r="AF32" s="73">
        <v>181.2</v>
      </c>
      <c r="AG32" s="73"/>
      <c r="AH32" s="73"/>
      <c r="AI32" s="73">
        <v>23.7</v>
      </c>
      <c r="AJ32" s="73">
        <v>23.7</v>
      </c>
      <c r="AK32" s="73">
        <v>14</v>
      </c>
      <c r="AL32" s="73"/>
      <c r="AM32" s="73">
        <v>31</v>
      </c>
      <c r="AN32" s="73">
        <v>8</v>
      </c>
      <c r="AO32" s="73">
        <v>354.3</v>
      </c>
      <c r="AP32" s="73">
        <v>141.1</v>
      </c>
      <c r="AQ32" s="73">
        <v>23</v>
      </c>
      <c r="AR32" s="73">
        <v>1363.7</v>
      </c>
      <c r="AS32" s="73">
        <v>782</v>
      </c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43">
        <v>75</v>
      </c>
      <c r="BM32" s="43" t="s">
        <v>5</v>
      </c>
      <c r="BN32" s="44" t="s">
        <v>163</v>
      </c>
      <c r="BO32" s="44"/>
      <c r="BP32" s="45" t="s">
        <v>164</v>
      </c>
      <c r="BQ32" s="46" t="s">
        <v>92</v>
      </c>
      <c r="BR32" s="47">
        <v>18868395</v>
      </c>
      <c r="BS32" s="47"/>
      <c r="BT32" s="47"/>
      <c r="BU32" s="48">
        <f>BR32+BS32-BT32</f>
        <v>18868395</v>
      </c>
      <c r="BV32" s="47"/>
      <c r="BW32" s="47"/>
      <c r="BX32" s="47"/>
      <c r="BY32" s="47" t="e">
        <f>#REF!+BW32-BX32</f>
        <v>#REF!</v>
      </c>
      <c r="BZ32" s="47"/>
      <c r="CA32" s="47"/>
      <c r="CB32" s="47" t="e">
        <f>BY32+BZ32-CA32</f>
        <v>#REF!</v>
      </c>
      <c r="CC32" s="47" t="e">
        <f>#REF!</f>
        <v>#REF!</v>
      </c>
      <c r="CD32" s="47"/>
      <c r="CE32" s="47"/>
      <c r="CF32" s="47" t="e">
        <f>CB32+CD32-CE32</f>
        <v>#REF!</v>
      </c>
      <c r="CG32" s="47"/>
      <c r="CH32" s="47"/>
      <c r="CI32" s="49">
        <v>2968573</v>
      </c>
      <c r="CJ32" s="47"/>
      <c r="CK32" s="47"/>
      <c r="CL32" s="5">
        <v>0.7</v>
      </c>
      <c r="CM32" s="47"/>
      <c r="CN32" s="47">
        <f>CI32+CJ32-CK32+CM32</f>
        <v>2968573</v>
      </c>
      <c r="CO32" s="50"/>
      <c r="CP32" s="51">
        <v>112</v>
      </c>
      <c r="CQ32" s="52" t="s">
        <v>84</v>
      </c>
      <c r="CR32" s="53" t="s">
        <v>85</v>
      </c>
      <c r="CS32" s="54">
        <v>99</v>
      </c>
      <c r="CT32" s="55" t="s">
        <v>93</v>
      </c>
      <c r="CU32" s="56">
        <v>140.30000000000001</v>
      </c>
      <c r="CV32" s="57"/>
      <c r="CW32" s="58">
        <f>BU32/N32</f>
        <v>9686.5316494686576</v>
      </c>
      <c r="CX32" s="59">
        <f>CU32*CW32</f>
        <v>1359020.3904204527</v>
      </c>
      <c r="CY32" s="60" t="s">
        <v>104</v>
      </c>
      <c r="CZ32" s="61"/>
      <c r="DA32" s="62"/>
      <c r="DB32" s="5"/>
      <c r="DC32" s="63"/>
      <c r="DD32" s="64"/>
      <c r="DE32" s="2"/>
      <c r="DF32" s="2"/>
      <c r="DG32" s="2"/>
      <c r="DH32" s="2"/>
      <c r="DI32" s="2"/>
      <c r="DJ32" s="2"/>
      <c r="DK32" s="2"/>
      <c r="DL32" s="2"/>
      <c r="DM32" s="2"/>
      <c r="DN32" s="65">
        <v>40.299999999999997</v>
      </c>
      <c r="DO32" s="65">
        <v>0</v>
      </c>
      <c r="DP32" s="65">
        <v>10.8</v>
      </c>
      <c r="DQ32" s="65">
        <v>10.8</v>
      </c>
      <c r="DR32" s="56">
        <v>181.2</v>
      </c>
      <c r="DS32" s="59">
        <v>23.7</v>
      </c>
      <c r="DT32" s="57">
        <v>1521618.7</v>
      </c>
      <c r="DU32" s="66">
        <f>DR32-23.7</f>
        <v>157.5</v>
      </c>
      <c r="DV32" s="66">
        <f>DS32-23.7</f>
        <v>0</v>
      </c>
      <c r="DW32" s="87"/>
      <c r="DX32" s="66"/>
      <c r="DY32" s="66">
        <f t="shared" si="2"/>
        <v>1322599.0355960266</v>
      </c>
      <c r="DZ32" s="66">
        <v>3382411.88</v>
      </c>
      <c r="EA32" s="88"/>
      <c r="EB32" s="88"/>
      <c r="EC32" s="88"/>
      <c r="ED32" s="88"/>
      <c r="EE32" s="88"/>
      <c r="EF32" s="88"/>
      <c r="EG32" s="88"/>
      <c r="EH32" s="88"/>
      <c r="EI32" s="88"/>
      <c r="EJ32" s="88"/>
      <c r="EK32" s="88"/>
      <c r="EL32" s="88"/>
      <c r="EM32" s="88"/>
      <c r="EN32" s="88"/>
      <c r="EO32" s="88"/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88"/>
      <c r="FD32" s="88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88"/>
      <c r="FQ32" s="88"/>
      <c r="FR32" s="88"/>
      <c r="FS32" s="88"/>
      <c r="FT32" s="88"/>
      <c r="FU32" s="88"/>
      <c r="FV32" s="88"/>
      <c r="FW32" s="88"/>
      <c r="FX32" s="88"/>
      <c r="FY32" s="88"/>
      <c r="FZ32" s="88"/>
      <c r="GA32" s="88"/>
      <c r="GB32" s="88"/>
      <c r="GC32" s="88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88"/>
      <c r="GQ32" s="88"/>
      <c r="GR32" s="88"/>
      <c r="GS32" s="88"/>
      <c r="GT32" s="88"/>
      <c r="GU32" s="88"/>
    </row>
    <row r="33" spans="1:203" s="91" customFormat="1" ht="63" customHeight="1" x14ac:dyDescent="0.25">
      <c r="A33" s="97">
        <v>29</v>
      </c>
      <c r="B33" s="97">
        <v>1561</v>
      </c>
      <c r="C33" s="97"/>
      <c r="D33" s="97" t="s">
        <v>80</v>
      </c>
      <c r="E33" s="40" t="s">
        <v>4</v>
      </c>
      <c r="F33" s="41">
        <v>129</v>
      </c>
      <c r="G33" s="3" t="s">
        <v>82</v>
      </c>
      <c r="H33" s="43" t="s">
        <v>5</v>
      </c>
      <c r="I33" s="72" t="s">
        <v>176</v>
      </c>
      <c r="J33" s="43">
        <v>13</v>
      </c>
      <c r="K33" s="43">
        <v>156</v>
      </c>
      <c r="L33" s="43" t="s">
        <v>5</v>
      </c>
      <c r="M33" s="43"/>
      <c r="N33" s="4">
        <f t="shared" si="0"/>
        <v>5439.4</v>
      </c>
      <c r="O33" s="4">
        <f t="shared" si="1"/>
        <v>248.4</v>
      </c>
      <c r="P33" s="73">
        <v>5191</v>
      </c>
      <c r="Q33" s="43">
        <v>1982</v>
      </c>
      <c r="R33" s="43" t="s">
        <v>71</v>
      </c>
      <c r="S33" s="43">
        <v>2001</v>
      </c>
      <c r="T33" s="43">
        <v>9</v>
      </c>
      <c r="U33" s="43">
        <v>2</v>
      </c>
      <c r="V33" s="43">
        <v>19</v>
      </c>
      <c r="W33" s="73">
        <v>2442</v>
      </c>
      <c r="X33" s="73">
        <v>831</v>
      </c>
      <c r="Y33" s="73">
        <v>20022</v>
      </c>
      <c r="Z33" s="73">
        <v>5294.6</v>
      </c>
      <c r="AA33" s="70"/>
      <c r="AB33" s="73"/>
      <c r="AC33" s="73">
        <v>5046.2</v>
      </c>
      <c r="AD33" s="73">
        <v>2702.7</v>
      </c>
      <c r="AE33" s="73">
        <v>5191</v>
      </c>
      <c r="AF33" s="73">
        <v>248.4</v>
      </c>
      <c r="AG33" s="73"/>
      <c r="AH33" s="73"/>
      <c r="AI33" s="73">
        <v>50.3</v>
      </c>
      <c r="AJ33" s="73">
        <v>50.3</v>
      </c>
      <c r="AK33" s="73"/>
      <c r="AL33" s="73"/>
      <c r="AM33" s="73">
        <v>139</v>
      </c>
      <c r="AN33" s="73">
        <v>105</v>
      </c>
      <c r="AO33" s="73">
        <v>3214.7</v>
      </c>
      <c r="AP33" s="73">
        <v>1695.5</v>
      </c>
      <c r="AQ33" s="73">
        <v>34</v>
      </c>
      <c r="AR33" s="73">
        <v>1831.5</v>
      </c>
      <c r="AS33" s="73">
        <v>991.5</v>
      </c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43"/>
      <c r="BL33" s="43">
        <v>156</v>
      </c>
      <c r="BM33" s="43" t="s">
        <v>5</v>
      </c>
      <c r="BN33" s="44" t="s">
        <v>177</v>
      </c>
      <c r="BO33" s="44"/>
      <c r="BP33" s="45" t="s">
        <v>293</v>
      </c>
      <c r="BQ33" s="46" t="s">
        <v>39</v>
      </c>
      <c r="BR33" s="47">
        <v>8247078</v>
      </c>
      <c r="BS33" s="47"/>
      <c r="BT33" s="47"/>
      <c r="BU33" s="48">
        <f>BR33+BS33-BT33</f>
        <v>8247078</v>
      </c>
      <c r="BV33" s="47"/>
      <c r="BW33" s="47"/>
      <c r="BX33" s="47"/>
      <c r="BY33" s="47">
        <f>BU69+BW33-BX33</f>
        <v>0</v>
      </c>
      <c r="BZ33" s="47"/>
      <c r="CA33" s="47"/>
      <c r="CB33" s="47">
        <f>BY33+BZ33-CA33</f>
        <v>0</v>
      </c>
      <c r="CC33" s="47">
        <f>BL69</f>
        <v>0</v>
      </c>
      <c r="CD33" s="47"/>
      <c r="CE33" s="47"/>
      <c r="CF33" s="47">
        <f>CB33+CD33-CE33</f>
        <v>0</v>
      </c>
      <c r="CG33" s="47"/>
      <c r="CH33" s="47"/>
      <c r="CI33" s="49">
        <v>3463129</v>
      </c>
      <c r="CJ33" s="47"/>
      <c r="CK33" s="47"/>
      <c r="CL33" s="5">
        <v>0.8</v>
      </c>
      <c r="CM33" s="47"/>
      <c r="CN33" s="47">
        <f>CI33+CJ33-CK33+CM33</f>
        <v>3463129</v>
      </c>
      <c r="CO33" s="50"/>
      <c r="CP33" s="51">
        <v>279</v>
      </c>
      <c r="CQ33" s="52" t="s">
        <v>84</v>
      </c>
      <c r="CR33" s="53" t="s">
        <v>85</v>
      </c>
      <c r="CS33" s="54">
        <v>201</v>
      </c>
      <c r="CT33" s="55" t="s">
        <v>39</v>
      </c>
      <c r="CU33" s="56">
        <v>366.5</v>
      </c>
      <c r="CV33" s="57">
        <v>139.19999999999999</v>
      </c>
      <c r="CW33" s="58">
        <f>BU33/N33</f>
        <v>1516.1742103908521</v>
      </c>
      <c r="CX33" s="59">
        <f>CU33*CW33</f>
        <v>555677.84810824727</v>
      </c>
      <c r="CY33" s="60"/>
      <c r="CZ33" s="61"/>
      <c r="DA33" s="62"/>
      <c r="DB33" s="5"/>
      <c r="DC33" s="63"/>
      <c r="DD33" s="64"/>
      <c r="DE33" s="2"/>
      <c r="DF33" s="2"/>
      <c r="DG33" s="2"/>
      <c r="DH33" s="2"/>
      <c r="DI33" s="2"/>
      <c r="DJ33" s="2"/>
      <c r="DK33" s="2"/>
      <c r="DL33" s="2"/>
      <c r="DM33" s="2"/>
      <c r="DN33" s="65">
        <v>9.1999999999999993</v>
      </c>
      <c r="DO33" s="65">
        <v>5.9</v>
      </c>
      <c r="DP33" s="65">
        <v>22</v>
      </c>
      <c r="DQ33" s="65">
        <v>22</v>
      </c>
      <c r="DR33" s="56">
        <v>79.5</v>
      </c>
      <c r="DS33" s="59">
        <v>50.3</v>
      </c>
      <c r="DT33" s="57">
        <v>461911.95</v>
      </c>
      <c r="DU33" s="66">
        <f>DR33-50.3</f>
        <v>29.200000000000003</v>
      </c>
      <c r="DV33" s="66">
        <f>DS33-50.3</f>
        <v>0</v>
      </c>
      <c r="DW33" s="87"/>
      <c r="DX33" s="66"/>
      <c r="DY33" s="66">
        <f t="shared" si="2"/>
        <v>169658.22566037739</v>
      </c>
      <c r="DZ33" s="66">
        <v>181453.21</v>
      </c>
      <c r="EA33" s="88"/>
      <c r="EB33" s="88"/>
      <c r="EC33" s="88"/>
      <c r="ED33" s="88"/>
      <c r="EE33" s="88"/>
      <c r="EF33" s="88"/>
      <c r="EG33" s="88"/>
      <c r="EH33" s="88"/>
      <c r="EI33" s="88"/>
      <c r="EJ33" s="88"/>
      <c r="EK33" s="88"/>
      <c r="EL33" s="88"/>
      <c r="EM33" s="88"/>
      <c r="EN33" s="88"/>
      <c r="EO33" s="88"/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88"/>
      <c r="FD33" s="88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88"/>
      <c r="FQ33" s="88"/>
      <c r="FR33" s="88"/>
      <c r="FS33" s="88"/>
      <c r="FT33" s="88"/>
      <c r="FU33" s="88"/>
      <c r="FV33" s="88"/>
      <c r="FW33" s="88"/>
      <c r="FX33" s="88"/>
      <c r="FY33" s="88"/>
      <c r="FZ33" s="88"/>
      <c r="GA33" s="88"/>
      <c r="GB33" s="88"/>
      <c r="GC33" s="88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88"/>
      <c r="GQ33" s="88"/>
      <c r="GR33" s="88"/>
      <c r="GS33" s="88"/>
      <c r="GT33" s="88"/>
      <c r="GU33" s="88"/>
    </row>
    <row r="34" spans="1:203" s="91" customFormat="1" ht="63" customHeight="1" x14ac:dyDescent="0.25">
      <c r="A34" s="97">
        <v>30</v>
      </c>
      <c r="B34" s="97">
        <v>1634</v>
      </c>
      <c r="C34" s="97">
        <v>452</v>
      </c>
      <c r="D34" s="97" t="s">
        <v>80</v>
      </c>
      <c r="E34" s="40" t="s">
        <v>4</v>
      </c>
      <c r="F34" s="41">
        <v>202</v>
      </c>
      <c r="G34" s="3" t="s">
        <v>82</v>
      </c>
      <c r="H34" s="43" t="s">
        <v>5</v>
      </c>
      <c r="I34" s="72" t="s">
        <v>184</v>
      </c>
      <c r="J34" s="43">
        <v>6</v>
      </c>
      <c r="K34" s="43">
        <v>259</v>
      </c>
      <c r="L34" s="43" t="s">
        <v>5</v>
      </c>
      <c r="M34" s="43"/>
      <c r="N34" s="4">
        <f t="shared" si="0"/>
        <v>7255.9000000000005</v>
      </c>
      <c r="O34" s="4">
        <f t="shared" si="1"/>
        <v>306.60000000000002</v>
      </c>
      <c r="P34" s="73">
        <v>6949.3</v>
      </c>
      <c r="Q34" s="43" t="s">
        <v>185</v>
      </c>
      <c r="R34" s="43" t="s">
        <v>71</v>
      </c>
      <c r="S34" s="134" t="s">
        <v>186</v>
      </c>
      <c r="T34" s="43">
        <v>3</v>
      </c>
      <c r="U34" s="43" t="s">
        <v>187</v>
      </c>
      <c r="V34" s="43" t="s">
        <v>44</v>
      </c>
      <c r="W34" s="73" t="s">
        <v>44</v>
      </c>
      <c r="X34" s="73">
        <v>1104</v>
      </c>
      <c r="Y34" s="73">
        <v>27353</v>
      </c>
      <c r="Z34" s="73">
        <v>7013.2</v>
      </c>
      <c r="AA34" s="73"/>
      <c r="AB34" s="73"/>
      <c r="AC34" s="73">
        <v>6706.6</v>
      </c>
      <c r="AD34" s="73">
        <v>4113.6000000000004</v>
      </c>
      <c r="AE34" s="73">
        <v>6949.3</v>
      </c>
      <c r="AF34" s="73">
        <v>306.60000000000002</v>
      </c>
      <c r="AG34" s="73"/>
      <c r="AH34" s="73"/>
      <c r="AI34" s="73">
        <v>65.7</v>
      </c>
      <c r="AJ34" s="73">
        <v>65.7</v>
      </c>
      <c r="AK34" s="73">
        <v>17.100000000000001</v>
      </c>
      <c r="AL34" s="73">
        <v>223.8</v>
      </c>
      <c r="AM34" s="73">
        <v>151</v>
      </c>
      <c r="AN34" s="73">
        <v>59</v>
      </c>
      <c r="AO34" s="73">
        <v>1809.3</v>
      </c>
      <c r="AP34" s="73">
        <v>958.2</v>
      </c>
      <c r="AQ34" s="73">
        <v>47</v>
      </c>
      <c r="AR34" s="73">
        <v>2241.6999999999998</v>
      </c>
      <c r="AS34" s="73">
        <v>1326.2</v>
      </c>
      <c r="AT34" s="73">
        <v>45</v>
      </c>
      <c r="AU34" s="73">
        <v>2655.6</v>
      </c>
      <c r="AV34" s="73"/>
      <c r="AW34" s="73">
        <v>1829.2</v>
      </c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43">
        <v>259</v>
      </c>
      <c r="BM34" s="43" t="s">
        <v>5</v>
      </c>
      <c r="BN34" s="44" t="s">
        <v>188</v>
      </c>
      <c r="BO34" s="44"/>
      <c r="BP34" s="45" t="s">
        <v>189</v>
      </c>
      <c r="BQ34" s="46" t="s">
        <v>40</v>
      </c>
      <c r="BR34" s="47">
        <v>19817600</v>
      </c>
      <c r="BS34" s="47"/>
      <c r="BT34" s="47"/>
      <c r="BU34" s="48">
        <f>BR34+BS34-BT34</f>
        <v>19817600</v>
      </c>
      <c r="BV34" s="47"/>
      <c r="BW34" s="47"/>
      <c r="BX34" s="47"/>
      <c r="BY34" s="47" t="e">
        <f>#REF!+BW34-BX34</f>
        <v>#REF!</v>
      </c>
      <c r="BZ34" s="47"/>
      <c r="CA34" s="47"/>
      <c r="CB34" s="47" t="e">
        <f>BY34+BZ34-CA34</f>
        <v>#REF!</v>
      </c>
      <c r="CC34" s="47">
        <v>42</v>
      </c>
      <c r="CD34" s="47"/>
      <c r="CE34" s="47"/>
      <c r="CF34" s="47" t="e">
        <f>CB34+CD34-CE34</f>
        <v>#REF!</v>
      </c>
      <c r="CG34" s="47"/>
      <c r="CH34" s="47"/>
      <c r="CI34" s="49">
        <v>2678468</v>
      </c>
      <c r="CJ34" s="47"/>
      <c r="CK34" s="47"/>
      <c r="CL34" s="5">
        <v>0.7</v>
      </c>
      <c r="CM34" s="47"/>
      <c r="CN34" s="47">
        <f>CI34+CJ34-CK34+CM34</f>
        <v>2678468</v>
      </c>
      <c r="CO34" s="50"/>
      <c r="CP34" s="51">
        <v>381</v>
      </c>
      <c r="CQ34" s="52" t="s">
        <v>84</v>
      </c>
      <c r="CR34" s="53" t="s">
        <v>85</v>
      </c>
      <c r="CS34" s="54">
        <v>294</v>
      </c>
      <c r="CT34" s="55" t="s">
        <v>40</v>
      </c>
      <c r="CU34" s="56">
        <v>1171</v>
      </c>
      <c r="CV34" s="57">
        <v>429.7</v>
      </c>
      <c r="CW34" s="58">
        <f>BU34/N34</f>
        <v>2731.2394051737206</v>
      </c>
      <c r="CX34" s="59">
        <f>CU34*CW34</f>
        <v>3198281.3434584267</v>
      </c>
      <c r="CY34" s="68">
        <v>41019</v>
      </c>
      <c r="CZ34" s="61"/>
      <c r="DA34" s="62"/>
      <c r="DB34" s="5"/>
      <c r="DC34" s="63"/>
      <c r="DD34" s="64"/>
      <c r="DE34" s="2"/>
      <c r="DF34" s="2"/>
      <c r="DG34" s="2"/>
      <c r="DH34" s="2"/>
      <c r="DI34" s="2"/>
      <c r="DJ34" s="2"/>
      <c r="DK34" s="2"/>
      <c r="DL34" s="2"/>
      <c r="DM34" s="2"/>
      <c r="DN34" s="65">
        <v>118.9</v>
      </c>
      <c r="DO34" s="65">
        <v>118.9</v>
      </c>
      <c r="DP34" s="65">
        <v>13.6</v>
      </c>
      <c r="DQ34" s="65">
        <v>13.6</v>
      </c>
      <c r="DR34" s="56">
        <v>306.60000000000002</v>
      </c>
      <c r="DS34" s="59">
        <v>65.7</v>
      </c>
      <c r="DT34" s="57">
        <v>933749.56</v>
      </c>
      <c r="DU34" s="66">
        <f>DR34-65.7</f>
        <v>240.90000000000003</v>
      </c>
      <c r="DV34" s="66">
        <f>DS34-65.7</f>
        <v>0</v>
      </c>
      <c r="DW34" s="87"/>
      <c r="DX34" s="66"/>
      <c r="DY34" s="66">
        <f t="shared" si="2"/>
        <v>733660.3685714287</v>
      </c>
      <c r="DZ34" s="66">
        <v>2769743.04</v>
      </c>
      <c r="EA34" s="88"/>
      <c r="EB34" s="88"/>
      <c r="EC34" s="88"/>
      <c r="ED34" s="88"/>
      <c r="EE34" s="88"/>
      <c r="EF34" s="88"/>
      <c r="EG34" s="88"/>
      <c r="EH34" s="88"/>
      <c r="EI34" s="88"/>
      <c r="EJ34" s="88"/>
      <c r="EK34" s="88"/>
      <c r="EL34" s="88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88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88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88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88"/>
      <c r="GQ34" s="88"/>
      <c r="GR34" s="88"/>
      <c r="GS34" s="88"/>
      <c r="GT34" s="88"/>
      <c r="GU34" s="88"/>
    </row>
    <row r="35" spans="1:203" s="91" customFormat="1" ht="63" customHeight="1" x14ac:dyDescent="0.25">
      <c r="A35" s="97">
        <v>31</v>
      </c>
      <c r="B35" s="97">
        <v>1637</v>
      </c>
      <c r="C35" s="97">
        <v>161</v>
      </c>
      <c r="D35" s="97" t="s">
        <v>80</v>
      </c>
      <c r="E35" s="40" t="s">
        <v>4</v>
      </c>
      <c r="F35" s="41">
        <v>205</v>
      </c>
      <c r="G35" s="3" t="s">
        <v>82</v>
      </c>
      <c r="H35" s="43" t="s">
        <v>5</v>
      </c>
      <c r="I35" s="72" t="s">
        <v>190</v>
      </c>
      <c r="J35" s="43">
        <v>4</v>
      </c>
      <c r="K35" s="43">
        <v>272</v>
      </c>
      <c r="L35" s="43" t="s">
        <v>5</v>
      </c>
      <c r="M35" s="43"/>
      <c r="N35" s="4">
        <f t="shared" si="0"/>
        <v>4894</v>
      </c>
      <c r="O35" s="4">
        <f t="shared" si="1"/>
        <v>369.9</v>
      </c>
      <c r="P35" s="73">
        <v>4524.1000000000004</v>
      </c>
      <c r="Q35" s="43">
        <v>1967</v>
      </c>
      <c r="R35" s="43" t="s">
        <v>71</v>
      </c>
      <c r="S35" s="43">
        <v>5</v>
      </c>
      <c r="T35" s="43">
        <v>6</v>
      </c>
      <c r="U35" s="43">
        <v>1997</v>
      </c>
      <c r="V35" s="43">
        <v>21</v>
      </c>
      <c r="W35" s="73">
        <v>3533</v>
      </c>
      <c r="X35" s="73">
        <v>1175</v>
      </c>
      <c r="Y35" s="73">
        <v>17236</v>
      </c>
      <c r="Z35" s="73">
        <v>4894</v>
      </c>
      <c r="AA35" s="73"/>
      <c r="AB35" s="73"/>
      <c r="AC35" s="73">
        <v>4524.1000000000004</v>
      </c>
      <c r="AD35" s="73">
        <v>3116.2</v>
      </c>
      <c r="AE35" s="73">
        <v>4524.1000000000004</v>
      </c>
      <c r="AF35" s="73">
        <v>369.9</v>
      </c>
      <c r="AG35" s="73"/>
      <c r="AH35" s="73">
        <v>0</v>
      </c>
      <c r="AI35" s="73">
        <v>12.4</v>
      </c>
      <c r="AJ35" s="73">
        <v>12.4</v>
      </c>
      <c r="AK35" s="73"/>
      <c r="AL35" s="73"/>
      <c r="AM35" s="73">
        <v>93</v>
      </c>
      <c r="AN35" s="73">
        <v>7</v>
      </c>
      <c r="AO35" s="73">
        <v>218.1</v>
      </c>
      <c r="AP35" s="73">
        <v>120.1</v>
      </c>
      <c r="AQ35" s="73">
        <v>51</v>
      </c>
      <c r="AR35" s="73">
        <v>2299.1999999999998</v>
      </c>
      <c r="AS35" s="73">
        <v>1548.8</v>
      </c>
      <c r="AT35" s="73">
        <v>25</v>
      </c>
      <c r="AU35" s="73">
        <v>1395.2</v>
      </c>
      <c r="AV35" s="73"/>
      <c r="AW35" s="73">
        <v>1001</v>
      </c>
      <c r="AX35" s="73">
        <v>10</v>
      </c>
      <c r="AY35" s="73">
        <v>611.6</v>
      </c>
      <c r="AZ35" s="73">
        <v>446.3</v>
      </c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43">
        <v>272</v>
      </c>
      <c r="BM35" s="43" t="s">
        <v>5</v>
      </c>
      <c r="BN35" s="44" t="s">
        <v>191</v>
      </c>
      <c r="BO35" s="44"/>
      <c r="BP35" s="45" t="s">
        <v>192</v>
      </c>
      <c r="BQ35" s="46" t="s">
        <v>41</v>
      </c>
      <c r="BR35" s="47">
        <v>27054393</v>
      </c>
      <c r="BS35" s="47"/>
      <c r="BT35" s="47"/>
      <c r="BU35" s="48">
        <v>27054393</v>
      </c>
      <c r="BV35" s="47"/>
      <c r="BW35" s="47"/>
      <c r="BX35" s="47"/>
      <c r="BY35" s="47">
        <v>8078964</v>
      </c>
      <c r="BZ35" s="47"/>
      <c r="CA35" s="47"/>
      <c r="CB35" s="47">
        <v>8078964</v>
      </c>
      <c r="CC35" s="47">
        <v>500</v>
      </c>
      <c r="CD35" s="47"/>
      <c r="CE35" s="47"/>
      <c r="CF35" s="47">
        <v>8078964</v>
      </c>
      <c r="CG35" s="47"/>
      <c r="CH35" s="47"/>
      <c r="CI35" s="49">
        <v>977389</v>
      </c>
      <c r="CJ35" s="47"/>
      <c r="CK35" s="47"/>
      <c r="CL35" s="5">
        <v>0.8</v>
      </c>
      <c r="CM35" s="47"/>
      <c r="CN35" s="47">
        <v>977389</v>
      </c>
      <c r="CO35" s="50"/>
      <c r="CP35" s="51">
        <v>394</v>
      </c>
      <c r="CQ35" s="52" t="s">
        <v>84</v>
      </c>
      <c r="CR35" s="53" t="s">
        <v>85</v>
      </c>
      <c r="CS35" s="54">
        <v>303</v>
      </c>
      <c r="CT35" s="55" t="s">
        <v>41</v>
      </c>
      <c r="CU35" s="56">
        <v>90.7</v>
      </c>
      <c r="CV35" s="57">
        <v>74.099999999999994</v>
      </c>
      <c r="CW35" s="58">
        <v>6720.4195543632168</v>
      </c>
      <c r="CX35" s="59">
        <v>609542.05358074373</v>
      </c>
      <c r="CY35" s="60" t="s">
        <v>113</v>
      </c>
      <c r="CZ35" s="61"/>
      <c r="DA35" s="62"/>
      <c r="DB35" s="5"/>
      <c r="DC35" s="63"/>
      <c r="DD35" s="64"/>
      <c r="DE35" s="2"/>
      <c r="DF35" s="2"/>
      <c r="DG35" s="2"/>
      <c r="DH35" s="2"/>
      <c r="DI35" s="2"/>
      <c r="DJ35" s="2"/>
      <c r="DK35" s="2"/>
      <c r="DL35" s="2"/>
      <c r="DM35" s="2"/>
      <c r="DN35" s="65">
        <v>74.099999999999994</v>
      </c>
      <c r="DO35" s="65">
        <v>74.099999999999994</v>
      </c>
      <c r="DP35" s="65">
        <v>51.4</v>
      </c>
      <c r="DQ35" s="65">
        <v>51.4</v>
      </c>
      <c r="DR35" s="56">
        <v>369.9</v>
      </c>
      <c r="DS35" s="59">
        <v>12.4</v>
      </c>
      <c r="DT35" s="57">
        <v>1553861.62</v>
      </c>
      <c r="DU35" s="66">
        <f>DR35-12.4</f>
        <v>357.5</v>
      </c>
      <c r="DV35" s="66">
        <f>DS35-12.4</f>
        <v>0</v>
      </c>
      <c r="DW35" s="87"/>
      <c r="DX35" s="6"/>
      <c r="DY35" s="66">
        <f t="shared" si="2"/>
        <v>1501772.1793728038</v>
      </c>
      <c r="DZ35" s="66">
        <v>2992315.28</v>
      </c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88"/>
      <c r="GQ35" s="88"/>
      <c r="GR35" s="88"/>
      <c r="GS35" s="88"/>
      <c r="GT35" s="88"/>
      <c r="GU35" s="88"/>
    </row>
    <row r="36" spans="1:203" s="91" customFormat="1" ht="63" customHeight="1" x14ac:dyDescent="0.25">
      <c r="A36" s="97">
        <v>32</v>
      </c>
      <c r="B36" s="97">
        <v>1704</v>
      </c>
      <c r="C36" s="97">
        <v>707</v>
      </c>
      <c r="D36" s="97" t="s">
        <v>80</v>
      </c>
      <c r="E36" s="40" t="s">
        <v>4</v>
      </c>
      <c r="F36" s="41">
        <v>272</v>
      </c>
      <c r="G36" s="3" t="s">
        <v>82</v>
      </c>
      <c r="H36" s="43" t="s">
        <v>5</v>
      </c>
      <c r="I36" s="72" t="s">
        <v>178</v>
      </c>
      <c r="J36" s="43">
        <v>12</v>
      </c>
      <c r="K36" s="43">
        <v>362</v>
      </c>
      <c r="L36" s="43" t="s">
        <v>5</v>
      </c>
      <c r="M36" s="43"/>
      <c r="N36" s="4">
        <f t="shared" si="0"/>
        <v>2533</v>
      </c>
      <c r="O36" s="4">
        <f t="shared" si="1"/>
        <v>108.5</v>
      </c>
      <c r="P36" s="73">
        <v>2424.5</v>
      </c>
      <c r="Q36" s="133">
        <v>1980</v>
      </c>
      <c r="R36" s="43" t="s">
        <v>71</v>
      </c>
      <c r="S36" s="43">
        <v>9</v>
      </c>
      <c r="T36" s="43">
        <v>1</v>
      </c>
      <c r="U36" s="43">
        <v>1993</v>
      </c>
      <c r="V36" s="43">
        <v>9</v>
      </c>
      <c r="W36" s="73">
        <v>903</v>
      </c>
      <c r="X36" s="73">
        <v>410</v>
      </c>
      <c r="Y36" s="73">
        <v>10006</v>
      </c>
      <c r="Z36" s="73">
        <v>2389.1999999999998</v>
      </c>
      <c r="AA36" s="73"/>
      <c r="AB36" s="73"/>
      <c r="AC36" s="73">
        <v>2280.6999999999998</v>
      </c>
      <c r="AD36" s="73">
        <v>1255.0999999999999</v>
      </c>
      <c r="AE36" s="73">
        <v>2424.5</v>
      </c>
      <c r="AF36" s="73">
        <v>108.5</v>
      </c>
      <c r="AG36" s="73"/>
      <c r="AH36" s="73"/>
      <c r="AI36" s="73">
        <v>16.899999999999999</v>
      </c>
      <c r="AJ36" s="73">
        <v>16.899999999999999</v>
      </c>
      <c r="AK36" s="73"/>
      <c r="AL36" s="73"/>
      <c r="AM36" s="73">
        <v>43</v>
      </c>
      <c r="AN36" s="73">
        <v>9</v>
      </c>
      <c r="AO36" s="73">
        <v>282.60000000000002</v>
      </c>
      <c r="AP36" s="73">
        <v>123.2</v>
      </c>
      <c r="AQ36" s="73">
        <v>26</v>
      </c>
      <c r="AR36" s="73">
        <v>1419.2</v>
      </c>
      <c r="AS36" s="73">
        <v>762.6</v>
      </c>
      <c r="AT36" s="73">
        <v>8</v>
      </c>
      <c r="AU36" s="73">
        <v>578.9</v>
      </c>
      <c r="AV36" s="73"/>
      <c r="AW36" s="73">
        <v>369.3</v>
      </c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43">
        <v>362</v>
      </c>
      <c r="BM36" s="43" t="s">
        <v>5</v>
      </c>
      <c r="BN36" s="44" t="s">
        <v>179</v>
      </c>
      <c r="BO36" s="44"/>
      <c r="BP36" s="45" t="s">
        <v>294</v>
      </c>
      <c r="BQ36" s="46" t="s">
        <v>98</v>
      </c>
      <c r="BR36" s="47">
        <v>22924895</v>
      </c>
      <c r="BS36" s="47"/>
      <c r="BT36" s="47"/>
      <c r="BU36" s="48">
        <f>BR36+BS36-BT36</f>
        <v>22924895</v>
      </c>
      <c r="BV36" s="47"/>
      <c r="BW36" s="47"/>
      <c r="BX36" s="47"/>
      <c r="BY36" s="47" t="e">
        <f>#REF!+BW36-BX36</f>
        <v>#REF!</v>
      </c>
      <c r="BZ36" s="47"/>
      <c r="CA36" s="47"/>
      <c r="CB36" s="47" t="e">
        <f>BY36+BZ36-CA36</f>
        <v>#REF!</v>
      </c>
      <c r="CC36" s="47" t="e">
        <f>#REF!</f>
        <v>#REF!</v>
      </c>
      <c r="CD36" s="47"/>
      <c r="CE36" s="47"/>
      <c r="CF36" s="47" t="e">
        <f>CB36+CD36-CE36</f>
        <v>#REF!</v>
      </c>
      <c r="CG36" s="47"/>
      <c r="CH36" s="47"/>
      <c r="CI36" s="49">
        <v>2090824</v>
      </c>
      <c r="CJ36" s="47"/>
      <c r="CK36" s="47"/>
      <c r="CL36" s="5">
        <v>0.7</v>
      </c>
      <c r="CM36" s="47"/>
      <c r="CN36" s="47">
        <f>CI36+CJ36-CK36+CM36</f>
        <v>2090824</v>
      </c>
      <c r="CO36" s="50"/>
      <c r="CP36" s="51">
        <v>324</v>
      </c>
      <c r="CQ36" s="52" t="s">
        <v>84</v>
      </c>
      <c r="CR36" s="53" t="s">
        <v>85</v>
      </c>
      <c r="CS36" s="54">
        <v>254</v>
      </c>
      <c r="CT36" s="55" t="s">
        <v>99</v>
      </c>
      <c r="CU36" s="56">
        <v>1098.5</v>
      </c>
      <c r="CV36" s="57">
        <v>680.7</v>
      </c>
      <c r="CW36" s="58">
        <f>BU36/N36</f>
        <v>9050.4915120410587</v>
      </c>
      <c r="CX36" s="59">
        <f>CU36*CW36</f>
        <v>9941964.9259771034</v>
      </c>
      <c r="CY36" s="60" t="s">
        <v>129</v>
      </c>
      <c r="CZ36" s="61"/>
      <c r="DA36" s="62"/>
      <c r="DB36" s="5"/>
      <c r="DC36" s="63"/>
      <c r="DD36" s="64"/>
      <c r="DE36" s="2"/>
      <c r="DF36" s="2"/>
      <c r="DG36" s="2"/>
      <c r="DH36" s="2"/>
      <c r="DI36" s="2"/>
      <c r="DJ36" s="2"/>
      <c r="DK36" s="2"/>
      <c r="DL36" s="2"/>
      <c r="DM36" s="2"/>
      <c r="DN36" s="65">
        <v>95.7</v>
      </c>
      <c r="DO36" s="65">
        <v>92.7</v>
      </c>
      <c r="DP36" s="65">
        <v>51.3</v>
      </c>
      <c r="DQ36" s="65">
        <v>51.3</v>
      </c>
      <c r="DR36" s="56">
        <v>108.5</v>
      </c>
      <c r="DS36" s="59">
        <v>16.899999999999999</v>
      </c>
      <c r="DT36" s="57">
        <v>730547.72</v>
      </c>
      <c r="DU36" s="66">
        <f>DR36-16.9</f>
        <v>91.6</v>
      </c>
      <c r="DV36" s="66">
        <f>DS36-16.9</f>
        <v>0</v>
      </c>
      <c r="DW36" s="87"/>
      <c r="DX36" s="66"/>
      <c r="DY36" s="66">
        <f t="shared" si="2"/>
        <v>616757.3378064516</v>
      </c>
      <c r="DZ36" s="66">
        <v>5026082.32</v>
      </c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88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88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88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88"/>
      <c r="GQ36" s="88"/>
      <c r="GR36" s="88"/>
      <c r="GS36" s="88"/>
      <c r="GT36" s="88"/>
      <c r="GU36" s="88"/>
    </row>
    <row r="37" spans="1:203" s="91" customFormat="1" ht="63" customHeight="1" x14ac:dyDescent="0.25">
      <c r="A37" s="97">
        <v>33</v>
      </c>
      <c r="B37" s="97">
        <v>1705</v>
      </c>
      <c r="C37" s="97"/>
      <c r="D37" s="97" t="s">
        <v>80</v>
      </c>
      <c r="E37" s="40" t="s">
        <v>4</v>
      </c>
      <c r="F37" s="41">
        <v>273</v>
      </c>
      <c r="G37" s="3" t="s">
        <v>82</v>
      </c>
      <c r="H37" s="43" t="s">
        <v>5</v>
      </c>
      <c r="I37" s="72" t="s">
        <v>180</v>
      </c>
      <c r="J37" s="43">
        <v>12</v>
      </c>
      <c r="K37" s="43">
        <v>363</v>
      </c>
      <c r="L37" s="43" t="s">
        <v>5</v>
      </c>
      <c r="M37" s="43"/>
      <c r="N37" s="4">
        <f t="shared" ref="N37:N54" si="3">O37+P37</f>
        <v>8492.2999999999993</v>
      </c>
      <c r="O37" s="4">
        <f t="shared" ref="O37:O54" si="4">AF37-AG37-AH37</f>
        <v>715</v>
      </c>
      <c r="P37" s="73">
        <v>7777.3</v>
      </c>
      <c r="Q37" s="133">
        <v>1981</v>
      </c>
      <c r="R37" s="43" t="s">
        <v>71</v>
      </c>
      <c r="S37" s="43">
        <v>9</v>
      </c>
      <c r="T37" s="43">
        <v>4</v>
      </c>
      <c r="U37" s="43">
        <v>1995</v>
      </c>
      <c r="V37" s="43">
        <v>8</v>
      </c>
      <c r="W37" s="73">
        <v>3904</v>
      </c>
      <c r="X37" s="73">
        <v>1311</v>
      </c>
      <c r="Y37" s="73">
        <v>32636</v>
      </c>
      <c r="Z37" s="73">
        <v>8151.6</v>
      </c>
      <c r="AA37" s="73"/>
      <c r="AB37" s="73"/>
      <c r="AC37" s="73">
        <v>7436.6</v>
      </c>
      <c r="AD37" s="73">
        <v>5075.5</v>
      </c>
      <c r="AE37" s="73">
        <v>7777.3</v>
      </c>
      <c r="AF37" s="73">
        <v>715</v>
      </c>
      <c r="AG37" s="73"/>
      <c r="AH37" s="73"/>
      <c r="AI37" s="73">
        <v>45.3</v>
      </c>
      <c r="AJ37" s="73">
        <v>45.3</v>
      </c>
      <c r="AK37" s="73"/>
      <c r="AL37" s="73">
        <v>603.29999999999995</v>
      </c>
      <c r="AM37" s="73">
        <v>143</v>
      </c>
      <c r="AN37" s="73"/>
      <c r="AO37" s="73"/>
      <c r="AP37" s="73"/>
      <c r="AQ37" s="73">
        <v>63</v>
      </c>
      <c r="AR37" s="73">
        <v>2701.3</v>
      </c>
      <c r="AS37" s="73">
        <v>1703.6</v>
      </c>
      <c r="AT37" s="73">
        <v>80</v>
      </c>
      <c r="AU37" s="73">
        <v>4735.3</v>
      </c>
      <c r="AV37" s="73"/>
      <c r="AW37" s="73">
        <v>3371.9</v>
      </c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43">
        <v>363</v>
      </c>
      <c r="BM37" s="43" t="s">
        <v>5</v>
      </c>
      <c r="BN37" s="44" t="s">
        <v>181</v>
      </c>
      <c r="BO37" s="44"/>
      <c r="BP37" s="45" t="s">
        <v>295</v>
      </c>
      <c r="BQ37" s="46"/>
      <c r="BR37" s="47"/>
      <c r="BS37" s="47"/>
      <c r="BT37" s="47"/>
      <c r="BU37" s="48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9"/>
      <c r="CJ37" s="47"/>
      <c r="CK37" s="47"/>
      <c r="CL37" s="5"/>
      <c r="CM37" s="47"/>
      <c r="CN37" s="47"/>
      <c r="CO37" s="50"/>
      <c r="CP37" s="51"/>
      <c r="CQ37" s="52"/>
      <c r="CR37" s="53"/>
      <c r="CS37" s="54"/>
      <c r="CT37" s="55"/>
      <c r="CU37" s="56"/>
      <c r="CV37" s="57"/>
      <c r="CW37" s="58"/>
      <c r="CX37" s="59"/>
      <c r="CY37" s="60"/>
      <c r="CZ37" s="61"/>
      <c r="DA37" s="62"/>
      <c r="DB37" s="5"/>
      <c r="DC37" s="63"/>
      <c r="DD37" s="64"/>
      <c r="DE37" s="2"/>
      <c r="DF37" s="2"/>
      <c r="DG37" s="2"/>
      <c r="DH37" s="2"/>
      <c r="DI37" s="2"/>
      <c r="DJ37" s="2"/>
      <c r="DK37" s="2"/>
      <c r="DL37" s="2"/>
      <c r="DM37" s="2"/>
      <c r="DN37" s="65"/>
      <c r="DO37" s="65"/>
      <c r="DP37" s="65">
        <v>30.5</v>
      </c>
      <c r="DQ37" s="65">
        <v>0</v>
      </c>
      <c r="DR37" s="56">
        <v>648.6</v>
      </c>
      <c r="DS37" s="59">
        <v>45.3</v>
      </c>
      <c r="DT37" s="57">
        <v>4315124.58</v>
      </c>
      <c r="DU37" s="66">
        <f>DR37-45.3</f>
        <v>603.30000000000007</v>
      </c>
      <c r="DV37" s="66">
        <f>DS37-45.3</f>
        <v>0</v>
      </c>
      <c r="DW37" s="87"/>
      <c r="DX37" s="66"/>
      <c r="DY37" s="66">
        <f t="shared" ref="DY37:DY54" si="5">DU37*DT37/DR37</f>
        <v>4013744.4636355229</v>
      </c>
      <c r="DZ37" s="66">
        <v>325864.96999999997</v>
      </c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88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88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88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88"/>
      <c r="GQ37" s="88"/>
      <c r="GR37" s="88"/>
      <c r="GS37" s="88"/>
      <c r="GT37" s="88"/>
      <c r="GU37" s="88"/>
    </row>
    <row r="38" spans="1:203" s="91" customFormat="1" ht="63" customHeight="1" x14ac:dyDescent="0.25">
      <c r="A38" s="97">
        <v>34</v>
      </c>
      <c r="B38" s="97">
        <v>1706</v>
      </c>
      <c r="C38" s="97">
        <v>67</v>
      </c>
      <c r="D38" s="97" t="s">
        <v>80</v>
      </c>
      <c r="E38" s="40" t="s">
        <v>4</v>
      </c>
      <c r="F38" s="41">
        <v>274</v>
      </c>
      <c r="G38" s="3" t="s">
        <v>82</v>
      </c>
      <c r="H38" s="43" t="s">
        <v>5</v>
      </c>
      <c r="I38" s="72" t="s">
        <v>182</v>
      </c>
      <c r="J38" s="43">
        <v>12</v>
      </c>
      <c r="K38" s="43">
        <v>365</v>
      </c>
      <c r="L38" s="43" t="s">
        <v>5</v>
      </c>
      <c r="M38" s="43"/>
      <c r="N38" s="4">
        <f t="shared" si="3"/>
        <v>11191.1</v>
      </c>
      <c r="O38" s="4">
        <f t="shared" si="4"/>
        <v>417.09999999999997</v>
      </c>
      <c r="P38" s="73">
        <v>10774</v>
      </c>
      <c r="Q38" s="133">
        <v>1980</v>
      </c>
      <c r="R38" s="43" t="s">
        <v>71</v>
      </c>
      <c r="S38" s="43">
        <v>9</v>
      </c>
      <c r="T38" s="43">
        <v>4</v>
      </c>
      <c r="U38" s="43">
        <v>1988</v>
      </c>
      <c r="V38" s="43">
        <v>6</v>
      </c>
      <c r="W38" s="73">
        <v>7837</v>
      </c>
      <c r="X38" s="73">
        <v>1705</v>
      </c>
      <c r="Y38" s="73">
        <v>41908</v>
      </c>
      <c r="Z38" s="73">
        <v>10922.2</v>
      </c>
      <c r="AA38" s="73"/>
      <c r="AB38" s="73"/>
      <c r="AC38" s="73">
        <v>10476.299999999999</v>
      </c>
      <c r="AD38" s="73">
        <v>5558.1</v>
      </c>
      <c r="AE38" s="73">
        <v>10774</v>
      </c>
      <c r="AF38" s="73">
        <v>445.9</v>
      </c>
      <c r="AG38" s="73"/>
      <c r="AH38" s="73">
        <v>28.8</v>
      </c>
      <c r="AI38" s="73">
        <v>49.6</v>
      </c>
      <c r="AJ38" s="73"/>
      <c r="AK38" s="73"/>
      <c r="AL38" s="73">
        <v>367.2</v>
      </c>
      <c r="AM38" s="73">
        <v>286</v>
      </c>
      <c r="AN38" s="73">
        <v>214</v>
      </c>
      <c r="AO38" s="73">
        <v>6580.6</v>
      </c>
      <c r="AP38" s="73">
        <v>3447</v>
      </c>
      <c r="AQ38" s="73">
        <v>72</v>
      </c>
      <c r="AR38" s="73">
        <v>3895.7</v>
      </c>
      <c r="AS38" s="73">
        <v>2111.1</v>
      </c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43">
        <v>365</v>
      </c>
      <c r="BM38" s="43" t="s">
        <v>5</v>
      </c>
      <c r="BN38" s="44" t="s">
        <v>183</v>
      </c>
      <c r="BO38" s="44"/>
      <c r="BP38" s="45" t="s">
        <v>296</v>
      </c>
      <c r="BQ38" s="46" t="s">
        <v>100</v>
      </c>
      <c r="BR38" s="47">
        <v>16705969</v>
      </c>
      <c r="BS38" s="47"/>
      <c r="BT38" s="47"/>
      <c r="BU38" s="48">
        <f>BR38+BS38-BT38</f>
        <v>16705969</v>
      </c>
      <c r="BV38" s="47"/>
      <c r="BW38" s="47"/>
      <c r="BX38" s="47"/>
      <c r="BY38" s="47" t="e">
        <f>#REF!+BW38-BX38</f>
        <v>#REF!</v>
      </c>
      <c r="BZ38" s="47"/>
      <c r="CA38" s="47"/>
      <c r="CB38" s="47" t="e">
        <f>BY38+BZ38-CA38</f>
        <v>#REF!</v>
      </c>
      <c r="CC38" s="47" t="e">
        <f>#REF!</f>
        <v>#REF!</v>
      </c>
      <c r="CD38" s="47"/>
      <c r="CE38" s="47"/>
      <c r="CF38" s="47" t="e">
        <f>CB38+CD38-CE38</f>
        <v>#REF!</v>
      </c>
      <c r="CG38" s="47"/>
      <c r="CH38" s="47"/>
      <c r="CI38" s="49">
        <f>3128862+1</f>
        <v>3128863</v>
      </c>
      <c r="CJ38" s="47"/>
      <c r="CK38" s="47"/>
      <c r="CL38" s="5">
        <v>0.7</v>
      </c>
      <c r="CM38" s="47"/>
      <c r="CN38" s="47">
        <f>CI38+CJ38-CK38+CM38</f>
        <v>3128863</v>
      </c>
      <c r="CO38" s="50"/>
      <c r="CP38" s="51">
        <v>351</v>
      </c>
      <c r="CQ38" s="52" t="s">
        <v>84</v>
      </c>
      <c r="CR38" s="53" t="s">
        <v>85</v>
      </c>
      <c r="CS38" s="54">
        <v>277</v>
      </c>
      <c r="CT38" s="55" t="s">
        <v>101</v>
      </c>
      <c r="CU38" s="56">
        <v>129.19999999999999</v>
      </c>
      <c r="CV38" s="57">
        <v>129.19999999999999</v>
      </c>
      <c r="CW38" s="58">
        <f>BU38/N38</f>
        <v>1492.790610395761</v>
      </c>
      <c r="CX38" s="59">
        <f>CU38*CW38</f>
        <v>192868.5468631323</v>
      </c>
      <c r="CY38" s="60"/>
      <c r="CZ38" s="61"/>
      <c r="DA38" s="62"/>
      <c r="DB38" s="5"/>
      <c r="DC38" s="63"/>
      <c r="DD38" s="64"/>
      <c r="DE38" s="2"/>
      <c r="DF38" s="2"/>
      <c r="DG38" s="2"/>
      <c r="DH38" s="2"/>
      <c r="DI38" s="2"/>
      <c r="DJ38" s="2"/>
      <c r="DK38" s="2"/>
      <c r="DL38" s="2"/>
      <c r="DM38" s="2"/>
      <c r="DN38" s="65">
        <v>16.8</v>
      </c>
      <c r="DO38" s="65">
        <v>16.8</v>
      </c>
      <c r="DP38" s="65">
        <v>40.1</v>
      </c>
      <c r="DQ38" s="65">
        <v>34.6</v>
      </c>
      <c r="DR38" s="56">
        <v>417.1</v>
      </c>
      <c r="DS38" s="59">
        <v>49.6</v>
      </c>
      <c r="DT38" s="57">
        <v>3015181.54</v>
      </c>
      <c r="DU38" s="66">
        <f>DR38-49.6</f>
        <v>367.5</v>
      </c>
      <c r="DV38" s="66">
        <f>DS38-49.6</f>
        <v>0</v>
      </c>
      <c r="DW38" s="87"/>
      <c r="DX38" s="66"/>
      <c r="DY38" s="66">
        <f t="shared" si="5"/>
        <v>2656627.2259649965</v>
      </c>
      <c r="DZ38" s="66">
        <v>834834.93</v>
      </c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8"/>
      <c r="GU38" s="88"/>
    </row>
    <row r="39" spans="1:203" s="91" customFormat="1" ht="63" customHeight="1" x14ac:dyDescent="0.25">
      <c r="A39" s="97">
        <v>35</v>
      </c>
      <c r="B39" s="97">
        <v>1723</v>
      </c>
      <c r="C39" s="97">
        <v>750</v>
      </c>
      <c r="D39" s="97" t="s">
        <v>80</v>
      </c>
      <c r="E39" s="40" t="s">
        <v>4</v>
      </c>
      <c r="F39" s="41">
        <v>291</v>
      </c>
      <c r="G39" s="3" t="s">
        <v>82</v>
      </c>
      <c r="H39" s="43" t="s">
        <v>5</v>
      </c>
      <c r="I39" s="72" t="s">
        <v>241</v>
      </c>
      <c r="J39" s="43">
        <v>1</v>
      </c>
      <c r="K39" s="43">
        <v>382</v>
      </c>
      <c r="L39" s="43" t="s">
        <v>5</v>
      </c>
      <c r="M39" s="43"/>
      <c r="N39" s="4">
        <f t="shared" si="3"/>
        <v>2502.4</v>
      </c>
      <c r="O39" s="4">
        <f t="shared" si="4"/>
        <v>503.6</v>
      </c>
      <c r="P39" s="73">
        <v>1998.8</v>
      </c>
      <c r="Q39" s="43">
        <v>1972</v>
      </c>
      <c r="R39" s="43" t="s">
        <v>66</v>
      </c>
      <c r="S39" s="43">
        <v>5</v>
      </c>
      <c r="T39" s="43">
        <v>2</v>
      </c>
      <c r="U39" s="43">
        <v>1993</v>
      </c>
      <c r="V39" s="43">
        <v>17</v>
      </c>
      <c r="W39" s="73">
        <v>3668</v>
      </c>
      <c r="X39" s="73">
        <v>936</v>
      </c>
      <c r="Y39" s="73">
        <v>10492</v>
      </c>
      <c r="Z39" s="74"/>
      <c r="AA39" s="73">
        <v>2475.8000000000002</v>
      </c>
      <c r="AB39" s="73"/>
      <c r="AC39" s="73">
        <v>1972.2</v>
      </c>
      <c r="AD39" s="73">
        <v>1107.5999999999999</v>
      </c>
      <c r="AE39" s="73">
        <v>1998.8</v>
      </c>
      <c r="AF39" s="73">
        <v>503.6</v>
      </c>
      <c r="AG39" s="73"/>
      <c r="AH39" s="73">
        <v>0</v>
      </c>
      <c r="AI39" s="73">
        <v>75.400000000000006</v>
      </c>
      <c r="AJ39" s="73">
        <v>0</v>
      </c>
      <c r="AK39" s="73">
        <v>55.2</v>
      </c>
      <c r="AL39" s="73"/>
      <c r="AM39" s="73">
        <v>48</v>
      </c>
      <c r="AN39" s="73">
        <v>32</v>
      </c>
      <c r="AO39" s="73">
        <v>1040.3</v>
      </c>
      <c r="AP39" s="73">
        <v>506.8</v>
      </c>
      <c r="AQ39" s="73">
        <v>8</v>
      </c>
      <c r="AR39" s="73">
        <v>454.1</v>
      </c>
      <c r="AS39" s="73">
        <v>262.8</v>
      </c>
      <c r="AT39" s="73">
        <v>8</v>
      </c>
      <c r="AU39" s="73">
        <v>477.8</v>
      </c>
      <c r="AV39" s="73"/>
      <c r="AW39" s="73">
        <v>338</v>
      </c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43">
        <v>382</v>
      </c>
      <c r="BM39" s="43" t="s">
        <v>5</v>
      </c>
      <c r="BN39" s="44" t="s">
        <v>242</v>
      </c>
      <c r="BO39" s="44"/>
      <c r="BP39" s="45" t="s">
        <v>297</v>
      </c>
      <c r="BQ39" s="46" t="s">
        <v>88</v>
      </c>
      <c r="BR39" s="47">
        <v>26079127</v>
      </c>
      <c r="BS39" s="47"/>
      <c r="BT39" s="47"/>
      <c r="BU39" s="48">
        <v>26079127</v>
      </c>
      <c r="BV39" s="49"/>
      <c r="BW39" s="47"/>
      <c r="BX39" s="47"/>
      <c r="BY39" s="47">
        <v>22144635</v>
      </c>
      <c r="BZ39" s="47"/>
      <c r="CA39" s="47"/>
      <c r="CB39" s="47">
        <v>22144635</v>
      </c>
      <c r="CC39" s="47" t="e">
        <v>#REF!</v>
      </c>
      <c r="CD39" s="47"/>
      <c r="CE39" s="47"/>
      <c r="CF39" s="47">
        <v>22144635</v>
      </c>
      <c r="CG39" s="47"/>
      <c r="CH39" s="47"/>
      <c r="CI39" s="49">
        <v>1699019</v>
      </c>
      <c r="CJ39" s="47"/>
      <c r="CK39" s="47"/>
      <c r="CL39" s="5">
        <v>0.7</v>
      </c>
      <c r="CM39" s="47"/>
      <c r="CN39" s="47">
        <v>1699019</v>
      </c>
      <c r="CO39" s="50"/>
      <c r="CP39" s="51">
        <v>1025</v>
      </c>
      <c r="CQ39" s="52" t="s">
        <v>84</v>
      </c>
      <c r="CR39" s="53" t="s">
        <v>25</v>
      </c>
      <c r="CS39" s="54">
        <v>179</v>
      </c>
      <c r="CT39" s="55" t="s">
        <v>88</v>
      </c>
      <c r="CU39" s="56">
        <v>1625.9</v>
      </c>
      <c r="CV39" s="59">
        <v>660</v>
      </c>
      <c r="CW39" s="58">
        <v>3980.8775625467479</v>
      </c>
      <c r="CX39" s="59">
        <v>6472508.8289447576</v>
      </c>
      <c r="CY39" s="60" t="s">
        <v>136</v>
      </c>
      <c r="CZ39" s="61"/>
      <c r="DA39" s="62"/>
      <c r="DB39" s="5"/>
      <c r="DC39" s="63"/>
      <c r="DD39" s="64"/>
      <c r="DE39" s="2"/>
      <c r="DF39" s="2"/>
      <c r="DG39" s="2"/>
      <c r="DH39" s="2"/>
      <c r="DI39" s="2"/>
      <c r="DJ39" s="2"/>
      <c r="DK39" s="2"/>
      <c r="DL39" s="2"/>
      <c r="DM39" s="2"/>
      <c r="DN39" s="65">
        <v>21.2</v>
      </c>
      <c r="DO39" s="71">
        <v>11.3</v>
      </c>
      <c r="DP39" s="71">
        <v>78.5</v>
      </c>
      <c r="DQ39" s="71">
        <v>78.5</v>
      </c>
      <c r="DR39" s="56">
        <v>503.6</v>
      </c>
      <c r="DS39" s="59">
        <v>75.400000000000006</v>
      </c>
      <c r="DT39" s="57">
        <v>4154852.95</v>
      </c>
      <c r="DU39" s="66">
        <f>DR39-33.6</f>
        <v>470</v>
      </c>
      <c r="DV39" s="66">
        <f>DS39-30.9</f>
        <v>44.500000000000007</v>
      </c>
      <c r="DW39" s="87"/>
      <c r="DX39" s="6"/>
      <c r="DY39" s="66">
        <f t="shared" si="5"/>
        <v>3877642.745234313</v>
      </c>
      <c r="DZ39" s="66">
        <v>2413783.86</v>
      </c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</row>
    <row r="40" spans="1:203" s="91" customFormat="1" ht="63" customHeight="1" x14ac:dyDescent="0.25">
      <c r="A40" s="97">
        <v>36</v>
      </c>
      <c r="B40" s="97">
        <v>1770</v>
      </c>
      <c r="C40" s="97">
        <v>226</v>
      </c>
      <c r="D40" s="97" t="s">
        <v>80</v>
      </c>
      <c r="E40" s="40" t="s">
        <v>4</v>
      </c>
      <c r="F40" s="41">
        <v>338</v>
      </c>
      <c r="G40" s="3" t="s">
        <v>82</v>
      </c>
      <c r="H40" s="43" t="s">
        <v>5</v>
      </c>
      <c r="I40" s="72" t="s">
        <v>215</v>
      </c>
      <c r="J40" s="43">
        <v>11</v>
      </c>
      <c r="K40" s="43">
        <v>432</v>
      </c>
      <c r="L40" s="43" t="s">
        <v>5</v>
      </c>
      <c r="M40" s="43"/>
      <c r="N40" s="4">
        <f t="shared" si="3"/>
        <v>4257.3999999999996</v>
      </c>
      <c r="O40" s="4">
        <f t="shared" si="4"/>
        <v>281.7</v>
      </c>
      <c r="P40" s="73">
        <v>3975.7</v>
      </c>
      <c r="Q40" s="43">
        <v>1984</v>
      </c>
      <c r="R40" s="43" t="s">
        <v>71</v>
      </c>
      <c r="S40" s="43">
        <v>1991</v>
      </c>
      <c r="T40" s="43">
        <v>9</v>
      </c>
      <c r="U40" s="43">
        <v>2</v>
      </c>
      <c r="V40" s="43">
        <v>9</v>
      </c>
      <c r="W40" s="73">
        <v>4026</v>
      </c>
      <c r="X40" s="73">
        <v>671</v>
      </c>
      <c r="Y40" s="73">
        <v>16415</v>
      </c>
      <c r="Z40" s="73">
        <v>4091.9</v>
      </c>
      <c r="AA40" s="73"/>
      <c r="AB40" s="73"/>
      <c r="AC40" s="73">
        <v>3810.2</v>
      </c>
      <c r="AD40" s="73">
        <v>2571.1999999999998</v>
      </c>
      <c r="AE40" s="73">
        <v>3975.7</v>
      </c>
      <c r="AF40" s="73">
        <v>281.7</v>
      </c>
      <c r="AG40" s="73"/>
      <c r="AH40" s="73"/>
      <c r="AI40" s="73">
        <v>47</v>
      </c>
      <c r="AJ40" s="73">
        <v>47</v>
      </c>
      <c r="AK40" s="73"/>
      <c r="AL40" s="73"/>
      <c r="AM40" s="73">
        <v>72</v>
      </c>
      <c r="AN40" s="73"/>
      <c r="AO40" s="73"/>
      <c r="AP40" s="73"/>
      <c r="AQ40" s="73">
        <v>27</v>
      </c>
      <c r="AR40" s="73">
        <v>1165.2</v>
      </c>
      <c r="AS40" s="73">
        <v>738.5</v>
      </c>
      <c r="AT40" s="73">
        <v>45</v>
      </c>
      <c r="AU40" s="73">
        <v>2645</v>
      </c>
      <c r="AV40" s="73"/>
      <c r="AW40" s="73">
        <v>1832.7</v>
      </c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43"/>
      <c r="BL40" s="43">
        <v>432</v>
      </c>
      <c r="BM40" s="43" t="s">
        <v>5</v>
      </c>
      <c r="BN40" s="44" t="s">
        <v>216</v>
      </c>
      <c r="BO40" s="44"/>
      <c r="BP40" s="45" t="s">
        <v>217</v>
      </c>
      <c r="BQ40" s="46" t="s">
        <v>62</v>
      </c>
      <c r="BR40" s="47">
        <v>11572433</v>
      </c>
      <c r="BS40" s="47"/>
      <c r="BT40" s="47"/>
      <c r="BU40" s="48">
        <v>11572433</v>
      </c>
      <c r="BV40" s="47"/>
      <c r="BW40" s="49"/>
      <c r="BX40" s="49"/>
      <c r="BY40" s="47">
        <v>29602498</v>
      </c>
      <c r="BZ40" s="49"/>
      <c r="CA40" s="49"/>
      <c r="CB40" s="47">
        <v>29602498</v>
      </c>
      <c r="CC40" s="47">
        <v>769</v>
      </c>
      <c r="CD40" s="49"/>
      <c r="CE40" s="49"/>
      <c r="CF40" s="47">
        <v>29602498</v>
      </c>
      <c r="CG40" s="47"/>
      <c r="CH40" s="47"/>
      <c r="CI40" s="49">
        <v>4140891</v>
      </c>
      <c r="CJ40" s="49"/>
      <c r="CK40" s="49"/>
      <c r="CL40" s="5">
        <v>0.7</v>
      </c>
      <c r="CM40" s="47"/>
      <c r="CN40" s="47">
        <v>4140891</v>
      </c>
      <c r="CO40" s="50"/>
      <c r="CP40" s="51">
        <v>626</v>
      </c>
      <c r="CQ40" s="52" t="s">
        <v>84</v>
      </c>
      <c r="CR40" s="53" t="s">
        <v>85</v>
      </c>
      <c r="CS40" s="54">
        <v>482</v>
      </c>
      <c r="CT40" s="55" t="s">
        <v>63</v>
      </c>
      <c r="CU40" s="56">
        <v>128</v>
      </c>
      <c r="CV40" s="57">
        <v>14</v>
      </c>
      <c r="CW40" s="58">
        <v>4637.1345568200031</v>
      </c>
      <c r="CX40" s="59">
        <v>593553.2232729604</v>
      </c>
      <c r="CY40" s="60" t="s">
        <v>103</v>
      </c>
      <c r="CZ40" s="61"/>
      <c r="DA40" s="62"/>
      <c r="DB40" s="5"/>
      <c r="DC40" s="63"/>
      <c r="DD40" s="64"/>
      <c r="DE40" s="2"/>
      <c r="DF40" s="2"/>
      <c r="DG40" s="2"/>
      <c r="DH40" s="2"/>
      <c r="DI40" s="2"/>
      <c r="DJ40" s="2"/>
      <c r="DK40" s="2"/>
      <c r="DL40" s="2"/>
      <c r="DM40" s="2"/>
      <c r="DN40" s="65">
        <v>14</v>
      </c>
      <c r="DO40" s="65">
        <v>14</v>
      </c>
      <c r="DP40" s="65">
        <v>46</v>
      </c>
      <c r="DQ40" s="65">
        <v>46</v>
      </c>
      <c r="DR40" s="56">
        <v>281.7</v>
      </c>
      <c r="DS40" s="59">
        <v>47</v>
      </c>
      <c r="DT40" s="57">
        <v>2841149.15</v>
      </c>
      <c r="DU40" s="66">
        <f>DR40-47</f>
        <v>234.7</v>
      </c>
      <c r="DV40" s="66">
        <f>DS40-47</f>
        <v>0</v>
      </c>
      <c r="DW40" s="87"/>
      <c r="DX40" s="6"/>
      <c r="DY40" s="66">
        <f t="shared" si="5"/>
        <v>2367120.0053425631</v>
      </c>
      <c r="DZ40" s="66">
        <v>2402971.42</v>
      </c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88"/>
      <c r="GQ40" s="88"/>
      <c r="GR40" s="88"/>
      <c r="GS40" s="88"/>
      <c r="GT40" s="88"/>
      <c r="GU40" s="88"/>
    </row>
    <row r="41" spans="1:203" s="91" customFormat="1" ht="63" customHeight="1" x14ac:dyDescent="0.25">
      <c r="A41" s="97">
        <v>37</v>
      </c>
      <c r="B41" s="97">
        <v>1774</v>
      </c>
      <c r="C41" s="97">
        <v>241</v>
      </c>
      <c r="D41" s="97" t="s">
        <v>80</v>
      </c>
      <c r="E41" s="40" t="s">
        <v>4</v>
      </c>
      <c r="F41" s="41">
        <v>342</v>
      </c>
      <c r="G41" s="3" t="s">
        <v>82</v>
      </c>
      <c r="H41" s="43" t="s">
        <v>5</v>
      </c>
      <c r="I41" s="72" t="s">
        <v>221</v>
      </c>
      <c r="J41" s="43">
        <v>8</v>
      </c>
      <c r="K41" s="43">
        <v>436</v>
      </c>
      <c r="L41" s="43" t="s">
        <v>5</v>
      </c>
      <c r="M41" s="43"/>
      <c r="N41" s="4">
        <f t="shared" si="3"/>
        <v>5810.4</v>
      </c>
      <c r="O41" s="4">
        <f t="shared" si="4"/>
        <v>106.5</v>
      </c>
      <c r="P41" s="73">
        <v>5703.9</v>
      </c>
      <c r="Q41" s="43">
        <v>1979</v>
      </c>
      <c r="R41" s="43" t="s">
        <v>71</v>
      </c>
      <c r="S41" s="43">
        <v>9</v>
      </c>
      <c r="T41" s="43">
        <v>2</v>
      </c>
      <c r="U41" s="43">
        <v>1990</v>
      </c>
      <c r="V41" s="43">
        <v>7</v>
      </c>
      <c r="W41" s="73">
        <v>11508</v>
      </c>
      <c r="X41" s="73">
        <v>1993</v>
      </c>
      <c r="Y41" s="73">
        <v>22330</v>
      </c>
      <c r="Z41" s="73">
        <v>5661.1</v>
      </c>
      <c r="AA41" s="73"/>
      <c r="AB41" s="73"/>
      <c r="AC41" s="73">
        <v>5554.6</v>
      </c>
      <c r="AD41" s="73">
        <v>2929.4</v>
      </c>
      <c r="AE41" s="73">
        <v>5703.9</v>
      </c>
      <c r="AF41" s="73">
        <v>106.5</v>
      </c>
      <c r="AG41" s="73"/>
      <c r="AH41" s="73"/>
      <c r="AI41" s="73">
        <v>48.4</v>
      </c>
      <c r="AJ41" s="73">
        <v>48.4</v>
      </c>
      <c r="AK41" s="73"/>
      <c r="AL41" s="73"/>
      <c r="AM41" s="73">
        <v>151</v>
      </c>
      <c r="AN41" s="73">
        <v>114</v>
      </c>
      <c r="AO41" s="73">
        <v>3553.2</v>
      </c>
      <c r="AP41" s="73">
        <v>1844.6</v>
      </c>
      <c r="AQ41" s="73">
        <v>37</v>
      </c>
      <c r="AR41" s="73">
        <v>2001.4</v>
      </c>
      <c r="AS41" s="73">
        <v>1084.8</v>
      </c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43">
        <v>436</v>
      </c>
      <c r="BM41" s="43" t="s">
        <v>5</v>
      </c>
      <c r="BN41" s="44"/>
      <c r="BO41" s="44"/>
      <c r="BP41" s="45" t="s">
        <v>298</v>
      </c>
      <c r="BQ41" s="46" t="s">
        <v>19</v>
      </c>
      <c r="BR41" s="47">
        <v>20020283</v>
      </c>
      <c r="BS41" s="47"/>
      <c r="BT41" s="47"/>
      <c r="BU41" s="48">
        <v>20020283</v>
      </c>
      <c r="BV41" s="49"/>
      <c r="BW41" s="47"/>
      <c r="BX41" s="47"/>
      <c r="BY41" s="47">
        <v>34068034</v>
      </c>
      <c r="BZ41" s="47"/>
      <c r="CA41" s="47"/>
      <c r="CB41" s="47">
        <v>34068034</v>
      </c>
      <c r="CC41" s="47">
        <v>69</v>
      </c>
      <c r="CD41" s="47"/>
      <c r="CE41" s="47"/>
      <c r="CF41" s="47">
        <v>34068034</v>
      </c>
      <c r="CG41" s="47"/>
      <c r="CH41" s="47"/>
      <c r="CI41" s="49">
        <v>128</v>
      </c>
      <c r="CJ41" s="47"/>
      <c r="CK41" s="47"/>
      <c r="CL41" s="5">
        <v>0.7</v>
      </c>
      <c r="CM41" s="47"/>
      <c r="CN41" s="47">
        <v>128</v>
      </c>
      <c r="CO41" s="50"/>
      <c r="CP41" s="51">
        <v>739</v>
      </c>
      <c r="CQ41" s="52" t="s">
        <v>84</v>
      </c>
      <c r="CR41" s="53" t="s">
        <v>85</v>
      </c>
      <c r="CS41" s="54">
        <v>591</v>
      </c>
      <c r="CT41" s="55" t="s">
        <v>20</v>
      </c>
      <c r="CU41" s="56">
        <v>571.5</v>
      </c>
      <c r="CV41" s="57"/>
      <c r="CW41" s="58">
        <v>6228.6985875178898</v>
      </c>
      <c r="CX41" s="59">
        <v>3559701.2427664739</v>
      </c>
      <c r="CY41" s="60" t="s">
        <v>118</v>
      </c>
      <c r="CZ41" s="61"/>
      <c r="DA41" s="62"/>
      <c r="DB41" s="5"/>
      <c r="DC41" s="63"/>
      <c r="DD41" s="64"/>
      <c r="DE41" s="2"/>
      <c r="DF41" s="2"/>
      <c r="DG41" s="2"/>
      <c r="DH41" s="2"/>
      <c r="DI41" s="2"/>
      <c r="DJ41" s="2"/>
      <c r="DK41" s="2"/>
      <c r="DL41" s="2"/>
      <c r="DM41" s="2"/>
      <c r="DN41" s="65">
        <v>30.9</v>
      </c>
      <c r="DO41" s="71">
        <v>0</v>
      </c>
      <c r="DP41" s="71">
        <v>117.5</v>
      </c>
      <c r="DQ41" s="71">
        <v>117.5</v>
      </c>
      <c r="DR41" s="56">
        <v>106.5</v>
      </c>
      <c r="DS41" s="59">
        <v>48.4</v>
      </c>
      <c r="DT41" s="57">
        <v>799216.77</v>
      </c>
      <c r="DU41" s="66">
        <f>DR41-48.4</f>
        <v>58.1</v>
      </c>
      <c r="DV41" s="66">
        <f>DS41-48.4</f>
        <v>0</v>
      </c>
      <c r="DW41" s="87"/>
      <c r="DX41" s="6"/>
      <c r="DY41" s="66">
        <f t="shared" si="5"/>
        <v>436004.64166197187</v>
      </c>
      <c r="DZ41" s="66">
        <v>1486621.14</v>
      </c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88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88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88"/>
      <c r="GQ41" s="88"/>
      <c r="GR41" s="88"/>
      <c r="GS41" s="88"/>
      <c r="GT41" s="88"/>
      <c r="GU41" s="88"/>
    </row>
    <row r="42" spans="1:203" s="91" customFormat="1" ht="63" customHeight="1" x14ac:dyDescent="0.25">
      <c r="A42" s="97">
        <v>38</v>
      </c>
      <c r="B42" s="97">
        <v>1793</v>
      </c>
      <c r="C42" s="97"/>
      <c r="D42" s="97" t="s">
        <v>80</v>
      </c>
      <c r="E42" s="40" t="s">
        <v>4</v>
      </c>
      <c r="F42" s="41">
        <v>361</v>
      </c>
      <c r="G42" s="3" t="s">
        <v>82</v>
      </c>
      <c r="H42" s="43" t="s">
        <v>5</v>
      </c>
      <c r="I42" s="72" t="s">
        <v>235</v>
      </c>
      <c r="J42" s="43">
        <v>14</v>
      </c>
      <c r="K42" s="43">
        <v>463</v>
      </c>
      <c r="L42" s="43" t="s">
        <v>5</v>
      </c>
      <c r="M42" s="43"/>
      <c r="N42" s="4">
        <f t="shared" si="3"/>
        <v>4352.3999999999996</v>
      </c>
      <c r="O42" s="4">
        <f t="shared" si="4"/>
        <v>240</v>
      </c>
      <c r="P42" s="73">
        <v>4112.3999999999996</v>
      </c>
      <c r="Q42" s="43">
        <v>1972</v>
      </c>
      <c r="R42" s="43" t="s">
        <v>71</v>
      </c>
      <c r="S42" s="43">
        <v>9</v>
      </c>
      <c r="T42" s="43">
        <v>2</v>
      </c>
      <c r="U42" s="43">
        <v>1989</v>
      </c>
      <c r="V42" s="43">
        <v>9</v>
      </c>
      <c r="W42" s="73">
        <v>2458</v>
      </c>
      <c r="X42" s="73">
        <v>668</v>
      </c>
      <c r="Y42" s="73">
        <v>16841</v>
      </c>
      <c r="Z42" s="73">
        <v>4175.2</v>
      </c>
      <c r="AA42" s="73"/>
      <c r="AB42" s="73"/>
      <c r="AC42" s="73">
        <v>3935.2</v>
      </c>
      <c r="AD42" s="73">
        <v>2681.1</v>
      </c>
      <c r="AE42" s="73">
        <v>4112.3999999999996</v>
      </c>
      <c r="AF42" s="73">
        <v>240</v>
      </c>
      <c r="AG42" s="73"/>
      <c r="AH42" s="73"/>
      <c r="AI42" s="73">
        <v>0</v>
      </c>
      <c r="AJ42" s="74">
        <v>34.5</v>
      </c>
      <c r="AK42" s="74">
        <v>13</v>
      </c>
      <c r="AL42" s="74">
        <v>297</v>
      </c>
      <c r="AM42" s="73">
        <v>72</v>
      </c>
      <c r="AN42" s="73"/>
      <c r="AO42" s="73"/>
      <c r="AP42" s="73"/>
      <c r="AQ42" s="73">
        <v>18</v>
      </c>
      <c r="AR42" s="73">
        <v>787.5</v>
      </c>
      <c r="AS42" s="73">
        <v>496.2</v>
      </c>
      <c r="AT42" s="73">
        <v>54</v>
      </c>
      <c r="AU42" s="73">
        <v>3093.7</v>
      </c>
      <c r="AV42" s="73"/>
      <c r="AW42" s="73">
        <v>2153.4</v>
      </c>
      <c r="AX42" s="73"/>
      <c r="AY42" s="73"/>
      <c r="AZ42" s="73"/>
      <c r="BA42" s="73"/>
      <c r="BB42" s="73"/>
      <c r="BC42" s="73"/>
      <c r="BD42" s="73">
        <v>3</v>
      </c>
      <c r="BE42" s="73">
        <v>57</v>
      </c>
      <c r="BF42" s="73">
        <v>31.5</v>
      </c>
      <c r="BG42" s="73"/>
      <c r="BH42" s="73"/>
      <c r="BI42" s="73"/>
      <c r="BJ42" s="73"/>
      <c r="BK42" s="73"/>
      <c r="BL42" s="43">
        <v>463</v>
      </c>
      <c r="BM42" s="43" t="s">
        <v>5</v>
      </c>
      <c r="BN42" s="44"/>
      <c r="BO42" s="44"/>
      <c r="BP42" s="45" t="s">
        <v>236</v>
      </c>
      <c r="BQ42" s="46"/>
      <c r="BR42" s="47"/>
      <c r="BS42" s="49"/>
      <c r="BT42" s="49"/>
      <c r="BU42" s="48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9"/>
      <c r="CJ42" s="47"/>
      <c r="CK42" s="47"/>
      <c r="CL42" s="5"/>
      <c r="CM42" s="47"/>
      <c r="CN42" s="47"/>
      <c r="CO42" s="50"/>
      <c r="CP42" s="51"/>
      <c r="CQ42" s="52"/>
      <c r="CR42" s="53"/>
      <c r="CS42" s="54"/>
      <c r="CT42" s="55"/>
      <c r="CU42" s="56"/>
      <c r="CV42" s="59"/>
      <c r="CW42" s="58"/>
      <c r="CX42" s="59"/>
      <c r="CY42" s="60"/>
      <c r="CZ42" s="61"/>
      <c r="DA42" s="62"/>
      <c r="DB42" s="5"/>
      <c r="DC42" s="63"/>
      <c r="DD42" s="64"/>
      <c r="DE42" s="2"/>
      <c r="DF42" s="2"/>
      <c r="DG42" s="2"/>
      <c r="DH42" s="2"/>
      <c r="DI42" s="2"/>
      <c r="DJ42" s="2"/>
      <c r="DK42" s="2"/>
      <c r="DL42" s="2"/>
      <c r="DM42" s="2"/>
      <c r="DN42" s="65"/>
      <c r="DO42" s="71"/>
      <c r="DP42" s="71">
        <v>50.2</v>
      </c>
      <c r="DQ42" s="71">
        <v>50.2</v>
      </c>
      <c r="DR42" s="56">
        <v>240</v>
      </c>
      <c r="DS42" s="59">
        <v>0</v>
      </c>
      <c r="DT42" s="57">
        <v>1821897.38</v>
      </c>
      <c r="DU42" s="66">
        <f>DR42-47.5</f>
        <v>192.5</v>
      </c>
      <c r="DV42" s="66">
        <v>0</v>
      </c>
      <c r="DW42" s="87"/>
      <c r="DX42" s="87"/>
      <c r="DY42" s="66">
        <f t="shared" si="5"/>
        <v>1461313.5235416666</v>
      </c>
      <c r="DZ42" s="66">
        <v>851636.62</v>
      </c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  <c r="FW42" s="88"/>
      <c r="FX42" s="88"/>
      <c r="FY42" s="88"/>
      <c r="FZ42" s="88"/>
      <c r="GA42" s="88"/>
      <c r="GB42" s="88"/>
      <c r="GC42" s="88"/>
      <c r="GD42" s="88"/>
      <c r="GE42" s="88"/>
      <c r="GF42" s="88"/>
      <c r="GG42" s="88"/>
      <c r="GH42" s="88"/>
      <c r="GI42" s="88"/>
      <c r="GJ42" s="88"/>
      <c r="GK42" s="88"/>
      <c r="GL42" s="88"/>
      <c r="GM42" s="88"/>
      <c r="GN42" s="88"/>
      <c r="GO42" s="88"/>
      <c r="GP42" s="88"/>
      <c r="GQ42" s="88"/>
      <c r="GR42" s="88"/>
      <c r="GS42" s="88"/>
      <c r="GT42" s="88"/>
      <c r="GU42" s="88"/>
    </row>
    <row r="43" spans="1:203" s="91" customFormat="1" ht="63" customHeight="1" x14ac:dyDescent="0.25">
      <c r="A43" s="97">
        <v>39</v>
      </c>
      <c r="B43" s="97">
        <v>1802</v>
      </c>
      <c r="C43" s="97"/>
      <c r="D43" s="97" t="s">
        <v>80</v>
      </c>
      <c r="E43" s="40" t="s">
        <v>4</v>
      </c>
      <c r="F43" s="41">
        <v>370</v>
      </c>
      <c r="G43" s="3" t="s">
        <v>82</v>
      </c>
      <c r="H43" s="43" t="s">
        <v>5</v>
      </c>
      <c r="I43" s="72" t="s">
        <v>237</v>
      </c>
      <c r="J43" s="43">
        <v>14</v>
      </c>
      <c r="K43" s="43">
        <v>473</v>
      </c>
      <c r="L43" s="43" t="s">
        <v>5</v>
      </c>
      <c r="M43" s="43"/>
      <c r="N43" s="4">
        <f t="shared" si="3"/>
        <v>3187.7</v>
      </c>
      <c r="O43" s="4">
        <f t="shared" si="4"/>
        <v>441.5</v>
      </c>
      <c r="P43" s="73">
        <v>2746.2</v>
      </c>
      <c r="Q43" s="43">
        <v>1971</v>
      </c>
      <c r="R43" s="43" t="s">
        <v>71</v>
      </c>
      <c r="S43" s="43">
        <v>5</v>
      </c>
      <c r="T43" s="43">
        <v>4</v>
      </c>
      <c r="U43" s="43">
        <v>1989</v>
      </c>
      <c r="V43" s="43">
        <v>14</v>
      </c>
      <c r="W43" s="73">
        <v>3264</v>
      </c>
      <c r="X43" s="73">
        <v>744</v>
      </c>
      <c r="Y43" s="73">
        <v>11193</v>
      </c>
      <c r="Z43" s="73">
        <v>3146.7</v>
      </c>
      <c r="AA43" s="73"/>
      <c r="AB43" s="73"/>
      <c r="AC43" s="73">
        <v>2705.2</v>
      </c>
      <c r="AD43" s="73">
        <v>1832.9</v>
      </c>
      <c r="AE43" s="73">
        <v>2746.2</v>
      </c>
      <c r="AF43" s="73">
        <v>441.5</v>
      </c>
      <c r="AG43" s="73"/>
      <c r="AH43" s="73"/>
      <c r="AI43" s="73">
        <v>142.6</v>
      </c>
      <c r="AJ43" s="74">
        <v>30</v>
      </c>
      <c r="AK43" s="74"/>
      <c r="AL43" s="74"/>
      <c r="AM43" s="73">
        <v>60</v>
      </c>
      <c r="AN43" s="73">
        <v>10</v>
      </c>
      <c r="AO43" s="73">
        <v>300.5</v>
      </c>
      <c r="AP43" s="73">
        <v>172.2</v>
      </c>
      <c r="AQ43" s="73">
        <v>40</v>
      </c>
      <c r="AR43" s="73">
        <v>1790.6</v>
      </c>
      <c r="AS43" s="73">
        <v>1213.7</v>
      </c>
      <c r="AT43" s="73">
        <v>10</v>
      </c>
      <c r="AU43" s="73">
        <v>614.1</v>
      </c>
      <c r="AV43" s="73"/>
      <c r="AW43" s="73">
        <v>447</v>
      </c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43">
        <v>473</v>
      </c>
      <c r="BM43" s="43" t="s">
        <v>5</v>
      </c>
      <c r="BN43" s="44"/>
      <c r="BO43" s="44"/>
      <c r="BP43" s="45" t="s">
        <v>238</v>
      </c>
      <c r="BQ43" s="46"/>
      <c r="BR43" s="47"/>
      <c r="BS43" s="49"/>
      <c r="BT43" s="49"/>
      <c r="BU43" s="48">
        <v>390192</v>
      </c>
      <c r="BV43" s="49"/>
      <c r="BW43" s="47"/>
      <c r="BX43" s="47"/>
      <c r="BY43" s="47">
        <v>27204990</v>
      </c>
      <c r="BZ43" s="47"/>
      <c r="CA43" s="47"/>
      <c r="CB43" s="47">
        <v>27204990</v>
      </c>
      <c r="CC43" s="47">
        <v>396</v>
      </c>
      <c r="CD43" s="47"/>
      <c r="CE43" s="47"/>
      <c r="CF43" s="47">
        <v>27204990</v>
      </c>
      <c r="CG43" s="47"/>
      <c r="CH43" s="47"/>
      <c r="CI43" s="49">
        <v>1208175</v>
      </c>
      <c r="CJ43" s="47"/>
      <c r="CK43" s="47"/>
      <c r="CL43" s="5"/>
      <c r="CM43" s="47"/>
      <c r="CN43" s="47">
        <v>1208175</v>
      </c>
      <c r="CO43" s="50"/>
      <c r="CP43" s="51">
        <v>973</v>
      </c>
      <c r="CQ43" s="52" t="s">
        <v>84</v>
      </c>
      <c r="CR43" s="53" t="s">
        <v>25</v>
      </c>
      <c r="CS43" s="54">
        <v>130</v>
      </c>
      <c r="CT43" s="55" t="s">
        <v>28</v>
      </c>
      <c r="CU43" s="56">
        <v>119</v>
      </c>
      <c r="CV43" s="59"/>
      <c r="CW43" s="58">
        <v>3278.9243697478992</v>
      </c>
      <c r="CX43" s="59">
        <v>390192</v>
      </c>
      <c r="CY43" s="60"/>
      <c r="CZ43" s="61"/>
      <c r="DA43" s="62"/>
      <c r="DB43" s="5"/>
      <c r="DC43" s="63"/>
      <c r="DD43" s="64"/>
      <c r="DE43" s="2"/>
      <c r="DF43" s="2"/>
      <c r="DG43" s="2"/>
      <c r="DH43" s="2"/>
      <c r="DI43" s="2"/>
      <c r="DJ43" s="2"/>
      <c r="DK43" s="2"/>
      <c r="DL43" s="2"/>
      <c r="DM43" s="2"/>
      <c r="DN43" s="65">
        <v>16.899999999999999</v>
      </c>
      <c r="DO43" s="71">
        <v>0</v>
      </c>
      <c r="DP43" s="71">
        <v>34</v>
      </c>
      <c r="DQ43" s="71">
        <v>34</v>
      </c>
      <c r="DR43" s="56">
        <v>441.5</v>
      </c>
      <c r="DS43" s="59">
        <v>142.6</v>
      </c>
      <c r="DT43" s="57">
        <v>2739586.38</v>
      </c>
      <c r="DU43" s="66">
        <f>DR43-30</f>
        <v>411.5</v>
      </c>
      <c r="DV43" s="66">
        <f>DS43-30</f>
        <v>112.6</v>
      </c>
      <c r="DW43" s="87"/>
      <c r="DX43" s="6"/>
      <c r="DY43" s="66">
        <f t="shared" si="5"/>
        <v>2553431.0200906</v>
      </c>
      <c r="DZ43" s="66">
        <v>462684.08</v>
      </c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/>
      <c r="FX43" s="88"/>
      <c r="FY43" s="88"/>
      <c r="FZ43" s="88"/>
      <c r="GA43" s="88"/>
      <c r="GB43" s="88"/>
      <c r="GC43" s="88"/>
      <c r="GD43" s="88"/>
      <c r="GE43" s="88"/>
      <c r="GF43" s="88"/>
      <c r="GG43" s="88"/>
      <c r="GH43" s="88"/>
      <c r="GI43" s="88"/>
      <c r="GJ43" s="88"/>
      <c r="GK43" s="88"/>
      <c r="GL43" s="88"/>
      <c r="GM43" s="88"/>
      <c r="GN43" s="88"/>
      <c r="GO43" s="88"/>
      <c r="GP43" s="88"/>
      <c r="GQ43" s="88"/>
      <c r="GR43" s="88"/>
      <c r="GS43" s="88"/>
      <c r="GT43" s="88"/>
      <c r="GU43" s="88"/>
    </row>
    <row r="44" spans="1:203" s="91" customFormat="1" ht="63" customHeight="1" x14ac:dyDescent="0.25">
      <c r="A44" s="97">
        <v>40</v>
      </c>
      <c r="B44" s="97">
        <v>1843</v>
      </c>
      <c r="C44" s="97">
        <v>692</v>
      </c>
      <c r="D44" s="97" t="s">
        <v>80</v>
      </c>
      <c r="E44" s="40" t="s">
        <v>4</v>
      </c>
      <c r="F44" s="11">
        <v>411</v>
      </c>
      <c r="G44" s="3" t="s">
        <v>82</v>
      </c>
      <c r="H44" s="43" t="s">
        <v>5</v>
      </c>
      <c r="I44" s="72" t="s">
        <v>239</v>
      </c>
      <c r="J44" s="43">
        <v>1</v>
      </c>
      <c r="K44" s="43">
        <v>520</v>
      </c>
      <c r="L44" s="43" t="s">
        <v>5</v>
      </c>
      <c r="M44" s="43"/>
      <c r="N44" s="4">
        <f t="shared" si="3"/>
        <v>4185.2</v>
      </c>
      <c r="O44" s="4">
        <f t="shared" si="4"/>
        <v>501.9</v>
      </c>
      <c r="P44" s="73">
        <v>3683.3</v>
      </c>
      <c r="Q44" s="43">
        <v>1974</v>
      </c>
      <c r="R44" s="43" t="s">
        <v>66</v>
      </c>
      <c r="S44" s="43">
        <v>9</v>
      </c>
      <c r="T44" s="43">
        <v>2</v>
      </c>
      <c r="U44" s="43">
        <v>1995</v>
      </c>
      <c r="V44" s="43">
        <v>15</v>
      </c>
      <c r="W44" s="73">
        <v>1594</v>
      </c>
      <c r="X44" s="73">
        <v>861</v>
      </c>
      <c r="Y44" s="73">
        <v>19142</v>
      </c>
      <c r="Z44" s="73"/>
      <c r="AA44" s="73">
        <v>4120.8999999999996</v>
      </c>
      <c r="AB44" s="73"/>
      <c r="AC44" s="73">
        <v>3619</v>
      </c>
      <c r="AD44" s="73">
        <v>2168.9</v>
      </c>
      <c r="AE44" s="73">
        <v>3683.3</v>
      </c>
      <c r="AF44" s="73">
        <v>501.9</v>
      </c>
      <c r="AG44" s="73"/>
      <c r="AH44" s="73">
        <v>0</v>
      </c>
      <c r="AI44" s="73">
        <v>13.7</v>
      </c>
      <c r="AJ44" s="73">
        <v>13.7</v>
      </c>
      <c r="AK44" s="73"/>
      <c r="AL44" s="73"/>
      <c r="AM44" s="73">
        <v>64</v>
      </c>
      <c r="AN44" s="73"/>
      <c r="AO44" s="73"/>
      <c r="AP44" s="73"/>
      <c r="AQ44" s="73">
        <v>40</v>
      </c>
      <c r="AR44" s="73">
        <v>2010.9</v>
      </c>
      <c r="AS44" s="73">
        <v>1150.9000000000001</v>
      </c>
      <c r="AT44" s="73">
        <v>24</v>
      </c>
      <c r="AU44" s="73">
        <v>1608.1</v>
      </c>
      <c r="AV44" s="73"/>
      <c r="AW44" s="73">
        <v>1018</v>
      </c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43">
        <v>520</v>
      </c>
      <c r="BM44" s="43" t="s">
        <v>5</v>
      </c>
      <c r="BN44" s="44"/>
      <c r="BO44" s="44"/>
      <c r="BP44" s="45" t="s">
        <v>240</v>
      </c>
      <c r="BQ44" s="46" t="s">
        <v>29</v>
      </c>
      <c r="BR44" s="47">
        <v>17344507</v>
      </c>
      <c r="BS44" s="49"/>
      <c r="BT44" s="49"/>
      <c r="BU44" s="48">
        <v>17344507</v>
      </c>
      <c r="BV44" s="49"/>
      <c r="BW44" s="47"/>
      <c r="BX44" s="47"/>
      <c r="BY44" s="47">
        <v>5433945</v>
      </c>
      <c r="BZ44" s="47"/>
      <c r="CA44" s="47"/>
      <c r="CB44" s="47">
        <v>5433945</v>
      </c>
      <c r="CC44" s="47">
        <v>411</v>
      </c>
      <c r="CD44" s="47"/>
      <c r="CE44" s="47"/>
      <c r="CF44" s="47">
        <v>5433945</v>
      </c>
      <c r="CG44" s="47"/>
      <c r="CH44" s="47"/>
      <c r="CI44" s="49">
        <v>1244306</v>
      </c>
      <c r="CJ44" s="47"/>
      <c r="CK44" s="47"/>
      <c r="CL44" s="5"/>
      <c r="CM44" s="47"/>
      <c r="CN44" s="47">
        <v>1244306</v>
      </c>
      <c r="CO44" s="50"/>
      <c r="CP44" s="51">
        <v>990</v>
      </c>
      <c r="CQ44" s="52" t="s">
        <v>84</v>
      </c>
      <c r="CR44" s="53" t="s">
        <v>25</v>
      </c>
      <c r="CS44" s="54">
        <v>146</v>
      </c>
      <c r="CT44" s="55" t="s">
        <v>30</v>
      </c>
      <c r="CU44" s="56">
        <v>871</v>
      </c>
      <c r="CV44" s="59">
        <v>871</v>
      </c>
      <c r="CW44" s="58">
        <v>3931.1228213322452</v>
      </c>
      <c r="CX44" s="59">
        <v>3424007.9773803856</v>
      </c>
      <c r="CY44" s="60" t="s">
        <v>127</v>
      </c>
      <c r="CZ44" s="61"/>
      <c r="DA44" s="62"/>
      <c r="DB44" s="5"/>
      <c r="DC44" s="63"/>
      <c r="DD44" s="64"/>
      <c r="DE44" s="2"/>
      <c r="DF44" s="2"/>
      <c r="DG44" s="2"/>
      <c r="DH44" s="2"/>
      <c r="DI44" s="2"/>
      <c r="DJ44" s="2"/>
      <c r="DK44" s="2"/>
      <c r="DL44" s="2"/>
      <c r="DM44" s="2"/>
      <c r="DN44" s="65">
        <v>7.4</v>
      </c>
      <c r="DO44" s="71">
        <v>7.4</v>
      </c>
      <c r="DP44" s="71">
        <v>35.200000000000003</v>
      </c>
      <c r="DQ44" s="71">
        <v>35.200000000000003</v>
      </c>
      <c r="DR44" s="56">
        <v>501.9</v>
      </c>
      <c r="DS44" s="59">
        <v>13.7</v>
      </c>
      <c r="DT44" s="57">
        <v>3754351.23</v>
      </c>
      <c r="DU44" s="66">
        <f>DR44-13.7</f>
        <v>488.2</v>
      </c>
      <c r="DV44" s="66">
        <f>DS44-13.7</f>
        <v>0</v>
      </c>
      <c r="DW44" s="87"/>
      <c r="DX44" s="6"/>
      <c r="DY44" s="66">
        <f t="shared" si="5"/>
        <v>3651871.4295397494</v>
      </c>
      <c r="DZ44" s="66">
        <v>5654904.2000000002</v>
      </c>
      <c r="EA44" s="88"/>
      <c r="EB44" s="88"/>
      <c r="EC44" s="88"/>
      <c r="ED44" s="88"/>
      <c r="EE44" s="88"/>
      <c r="EF44" s="88"/>
      <c r="EG44" s="88"/>
      <c r="EH44" s="88"/>
      <c r="EI44" s="88"/>
      <c r="EJ44" s="88"/>
      <c r="EK44" s="8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88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88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88"/>
      <c r="GQ44" s="88"/>
      <c r="GR44" s="88"/>
      <c r="GS44" s="88"/>
      <c r="GT44" s="88"/>
      <c r="GU44" s="88"/>
    </row>
    <row r="45" spans="1:203" s="91" customFormat="1" ht="63" customHeight="1" x14ac:dyDescent="0.25">
      <c r="A45" s="97">
        <v>41</v>
      </c>
      <c r="B45" s="97">
        <v>1969</v>
      </c>
      <c r="C45" s="97">
        <v>229</v>
      </c>
      <c r="D45" s="97" t="s">
        <v>80</v>
      </c>
      <c r="E45" s="40" t="s">
        <v>4</v>
      </c>
      <c r="F45" s="41">
        <v>537</v>
      </c>
      <c r="G45" s="3" t="s">
        <v>82</v>
      </c>
      <c r="H45" s="43" t="s">
        <v>5</v>
      </c>
      <c r="I45" s="72" t="s">
        <v>209</v>
      </c>
      <c r="J45" s="43">
        <v>12</v>
      </c>
      <c r="K45" s="43">
        <v>689</v>
      </c>
      <c r="L45" s="43" t="s">
        <v>5</v>
      </c>
      <c r="M45" s="43"/>
      <c r="N45" s="4">
        <f t="shared" si="3"/>
        <v>11570.1</v>
      </c>
      <c r="O45" s="4">
        <f t="shared" si="4"/>
        <v>130.19999999999999</v>
      </c>
      <c r="P45" s="73">
        <v>11439.9</v>
      </c>
      <c r="Q45" s="133">
        <v>1980</v>
      </c>
      <c r="R45" s="43" t="s">
        <v>71</v>
      </c>
      <c r="S45" s="43">
        <v>9</v>
      </c>
      <c r="T45" s="43">
        <v>4</v>
      </c>
      <c r="U45" s="43">
        <v>1992</v>
      </c>
      <c r="V45" s="43">
        <v>10</v>
      </c>
      <c r="W45" s="73">
        <v>7672</v>
      </c>
      <c r="X45" s="73">
        <v>1767</v>
      </c>
      <c r="Y45" s="73">
        <v>42862</v>
      </c>
      <c r="Z45" s="73">
        <v>11124.4</v>
      </c>
      <c r="AA45" s="73"/>
      <c r="AB45" s="73"/>
      <c r="AC45" s="73">
        <v>10994.2</v>
      </c>
      <c r="AD45" s="73">
        <v>7045.1</v>
      </c>
      <c r="AE45" s="73">
        <v>11439.9</v>
      </c>
      <c r="AF45" s="73">
        <v>130.19999999999999</v>
      </c>
      <c r="AG45" s="73"/>
      <c r="AH45" s="73"/>
      <c r="AI45" s="73">
        <v>51.2</v>
      </c>
      <c r="AJ45" s="74">
        <v>51.2</v>
      </c>
      <c r="AK45" s="74"/>
      <c r="AL45" s="74"/>
      <c r="AM45" s="73">
        <v>215</v>
      </c>
      <c r="AN45" s="73">
        <v>36</v>
      </c>
      <c r="AO45" s="73">
        <v>1206.4000000000001</v>
      </c>
      <c r="AP45" s="73">
        <v>617.5</v>
      </c>
      <c r="AQ45" s="73">
        <v>91</v>
      </c>
      <c r="AR45" s="73">
        <v>4454.6000000000004</v>
      </c>
      <c r="AS45" s="73">
        <v>2647.7</v>
      </c>
      <c r="AT45" s="73">
        <v>71</v>
      </c>
      <c r="AU45" s="73">
        <v>3980.6</v>
      </c>
      <c r="AV45" s="73"/>
      <c r="AW45" s="73">
        <v>2826.9</v>
      </c>
      <c r="AX45" s="73">
        <v>17</v>
      </c>
      <c r="AY45" s="73">
        <v>1352.6</v>
      </c>
      <c r="AZ45" s="73">
        <v>953</v>
      </c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43">
        <v>689</v>
      </c>
      <c r="BM45" s="43" t="s">
        <v>5</v>
      </c>
      <c r="BN45" s="44" t="s">
        <v>210</v>
      </c>
      <c r="BO45" s="44"/>
      <c r="BP45" s="75" t="s">
        <v>211</v>
      </c>
      <c r="BQ45" s="46" t="s">
        <v>58</v>
      </c>
      <c r="BR45" s="47">
        <v>66703355</v>
      </c>
      <c r="BS45" s="47"/>
      <c r="BT45" s="47"/>
      <c r="BU45" s="48">
        <v>66703355</v>
      </c>
      <c r="BV45" s="47"/>
      <c r="BW45" s="47"/>
      <c r="BX45" s="47"/>
      <c r="BY45" s="47">
        <v>17928519</v>
      </c>
      <c r="BZ45" s="47"/>
      <c r="CA45" s="47"/>
      <c r="CB45" s="47">
        <v>17928519</v>
      </c>
      <c r="CC45" s="47">
        <v>741</v>
      </c>
      <c r="CD45" s="47"/>
      <c r="CE45" s="47"/>
      <c r="CF45" s="47">
        <v>17928519</v>
      </c>
      <c r="CG45" s="47"/>
      <c r="CH45" s="47"/>
      <c r="CI45" s="49">
        <v>7381081</v>
      </c>
      <c r="CJ45" s="47"/>
      <c r="CK45" s="47"/>
      <c r="CL45" s="5">
        <v>0.7</v>
      </c>
      <c r="CM45" s="47"/>
      <c r="CN45" s="47">
        <v>7381081</v>
      </c>
      <c r="CO45" s="50"/>
      <c r="CP45" s="51">
        <v>604</v>
      </c>
      <c r="CQ45" s="52" t="s">
        <v>84</v>
      </c>
      <c r="CR45" s="53" t="s">
        <v>85</v>
      </c>
      <c r="CS45" s="54">
        <v>463</v>
      </c>
      <c r="CT45" s="55" t="s">
        <v>59</v>
      </c>
      <c r="CU45" s="56">
        <v>173.1</v>
      </c>
      <c r="CV45" s="57">
        <v>108.3</v>
      </c>
      <c r="CW45" s="58">
        <v>12473.045925427277</v>
      </c>
      <c r="CX45" s="59">
        <v>2159084.2496914617</v>
      </c>
      <c r="CY45" s="60" t="s">
        <v>102</v>
      </c>
      <c r="CZ45" s="61"/>
      <c r="DA45" s="62"/>
      <c r="DB45" s="5"/>
      <c r="DC45" s="63"/>
      <c r="DD45" s="64"/>
      <c r="DE45" s="2"/>
      <c r="DF45" s="2"/>
      <c r="DG45" s="2"/>
      <c r="DH45" s="2"/>
      <c r="DI45" s="2"/>
      <c r="DJ45" s="2"/>
      <c r="DK45" s="2"/>
      <c r="DL45" s="2"/>
      <c r="DM45" s="2"/>
      <c r="DN45" s="65">
        <v>119.9</v>
      </c>
      <c r="DO45" s="65">
        <v>108.3</v>
      </c>
      <c r="DP45" s="65">
        <v>120.2</v>
      </c>
      <c r="DQ45" s="65">
        <v>69.2</v>
      </c>
      <c r="DR45" s="56">
        <v>130.19999999999999</v>
      </c>
      <c r="DS45" s="59">
        <v>51.2</v>
      </c>
      <c r="DT45" s="57">
        <v>843275.12</v>
      </c>
      <c r="DU45" s="66">
        <f>DR45-51.2</f>
        <v>78.999999999999986</v>
      </c>
      <c r="DV45" s="66">
        <f>DS45-51.2</f>
        <v>0</v>
      </c>
      <c r="DW45" s="87"/>
      <c r="DX45" s="6"/>
      <c r="DY45" s="66">
        <f t="shared" si="5"/>
        <v>511664.62734254991</v>
      </c>
      <c r="DZ45" s="66">
        <v>2687673.51</v>
      </c>
      <c r="EA45" s="88"/>
      <c r="EB45" s="88"/>
      <c r="EC45" s="88"/>
      <c r="ED45" s="88"/>
      <c r="EE45" s="88"/>
      <c r="EF45" s="88"/>
      <c r="EG45" s="88"/>
      <c r="EH45" s="88"/>
      <c r="EI45" s="88"/>
      <c r="EJ45" s="88"/>
      <c r="EK45" s="88"/>
      <c r="EL45" s="88"/>
      <c r="EM45" s="88"/>
      <c r="EN45" s="88"/>
      <c r="EO45" s="88"/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88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88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88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88"/>
      <c r="GQ45" s="88"/>
      <c r="GR45" s="88"/>
      <c r="GS45" s="88"/>
      <c r="GT45" s="88"/>
      <c r="GU45" s="88"/>
    </row>
    <row r="46" spans="1:203" s="91" customFormat="1" ht="63" customHeight="1" x14ac:dyDescent="0.25">
      <c r="A46" s="97">
        <v>42</v>
      </c>
      <c r="B46" s="97">
        <v>1979</v>
      </c>
      <c r="C46" s="97">
        <v>41</v>
      </c>
      <c r="D46" s="97" t="s">
        <v>80</v>
      </c>
      <c r="E46" s="40" t="s">
        <v>4</v>
      </c>
      <c r="F46" s="41">
        <v>547</v>
      </c>
      <c r="G46" s="3" t="s">
        <v>82</v>
      </c>
      <c r="H46" s="43" t="s">
        <v>5</v>
      </c>
      <c r="I46" s="72" t="s">
        <v>212</v>
      </c>
      <c r="J46" s="43">
        <v>12</v>
      </c>
      <c r="K46" s="43">
        <v>702</v>
      </c>
      <c r="L46" s="43" t="s">
        <v>5</v>
      </c>
      <c r="M46" s="43"/>
      <c r="N46" s="4">
        <f t="shared" si="3"/>
        <v>1657.1</v>
      </c>
      <c r="O46" s="4">
        <f t="shared" si="4"/>
        <v>409</v>
      </c>
      <c r="P46" s="73">
        <v>1248.0999999999999</v>
      </c>
      <c r="Q46" s="133">
        <v>1981</v>
      </c>
      <c r="R46" s="43" t="s">
        <v>71</v>
      </c>
      <c r="S46" s="43">
        <v>9</v>
      </c>
      <c r="T46" s="43">
        <v>1</v>
      </c>
      <c r="U46" s="43">
        <v>1992</v>
      </c>
      <c r="V46" s="43">
        <v>7</v>
      </c>
      <c r="W46" s="73">
        <v>1741</v>
      </c>
      <c r="X46" s="73">
        <v>882</v>
      </c>
      <c r="Y46" s="73">
        <v>7204</v>
      </c>
      <c r="Z46" s="73">
        <v>1623.5</v>
      </c>
      <c r="AA46" s="73"/>
      <c r="AB46" s="73"/>
      <c r="AC46" s="73">
        <v>1214.5</v>
      </c>
      <c r="AD46" s="73">
        <v>706.8</v>
      </c>
      <c r="AE46" s="73">
        <v>1248.0999999999999</v>
      </c>
      <c r="AF46" s="73">
        <v>409</v>
      </c>
      <c r="AG46" s="73"/>
      <c r="AH46" s="73"/>
      <c r="AI46" s="73">
        <v>58.3</v>
      </c>
      <c r="AJ46" s="74">
        <v>15</v>
      </c>
      <c r="AK46" s="74">
        <v>43.3</v>
      </c>
      <c r="AL46" s="74"/>
      <c r="AM46" s="73">
        <v>32</v>
      </c>
      <c r="AN46" s="73">
        <v>16</v>
      </c>
      <c r="AO46" s="73">
        <v>525.29999999999995</v>
      </c>
      <c r="AP46" s="73">
        <v>272</v>
      </c>
      <c r="AQ46" s="73">
        <v>16</v>
      </c>
      <c r="AR46" s="73">
        <v>689.2</v>
      </c>
      <c r="AS46" s="73">
        <v>434.8</v>
      </c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43"/>
      <c r="BL46" s="43">
        <v>702</v>
      </c>
      <c r="BM46" s="43" t="s">
        <v>5</v>
      </c>
      <c r="BN46" s="44" t="s">
        <v>213</v>
      </c>
      <c r="BO46" s="44"/>
      <c r="BP46" s="45" t="s">
        <v>214</v>
      </c>
      <c r="BQ46" s="46" t="s">
        <v>60</v>
      </c>
      <c r="BR46" s="47">
        <v>51784590</v>
      </c>
      <c r="BS46" s="47"/>
      <c r="BT46" s="47"/>
      <c r="BU46" s="48">
        <v>51784590</v>
      </c>
      <c r="BV46" s="47"/>
      <c r="BW46" s="47"/>
      <c r="BX46" s="47"/>
      <c r="BY46" s="47">
        <v>18084038</v>
      </c>
      <c r="BZ46" s="47"/>
      <c r="CA46" s="47"/>
      <c r="CB46" s="47">
        <v>18084038</v>
      </c>
      <c r="CC46" s="47">
        <v>742</v>
      </c>
      <c r="CD46" s="47"/>
      <c r="CE46" s="47"/>
      <c r="CF46" s="47">
        <v>18084038</v>
      </c>
      <c r="CG46" s="47"/>
      <c r="CH46" s="47"/>
      <c r="CI46" s="49">
        <v>21898527</v>
      </c>
      <c r="CJ46" s="47"/>
      <c r="CK46" s="47"/>
      <c r="CL46" s="5">
        <v>0.7</v>
      </c>
      <c r="CM46" s="47"/>
      <c r="CN46" s="47">
        <v>21898527</v>
      </c>
      <c r="CO46" s="50"/>
      <c r="CP46" s="51">
        <v>605</v>
      </c>
      <c r="CQ46" s="52" t="s">
        <v>84</v>
      </c>
      <c r="CR46" s="53" t="s">
        <v>85</v>
      </c>
      <c r="CS46" s="54">
        <v>464</v>
      </c>
      <c r="CT46" s="55" t="s">
        <v>61</v>
      </c>
      <c r="CU46" s="56">
        <v>101.9</v>
      </c>
      <c r="CV46" s="57">
        <v>69.2</v>
      </c>
      <c r="CW46" s="58">
        <v>14720.313255066943</v>
      </c>
      <c r="CX46" s="59">
        <v>1499999.9206913216</v>
      </c>
      <c r="CY46" s="60" t="s">
        <v>102</v>
      </c>
      <c r="CZ46" s="61"/>
      <c r="DA46" s="62"/>
      <c r="DB46" s="5"/>
      <c r="DC46" s="63"/>
      <c r="DD46" s="64"/>
      <c r="DE46" s="2"/>
      <c r="DF46" s="2"/>
      <c r="DG46" s="2"/>
      <c r="DH46" s="2"/>
      <c r="DI46" s="2"/>
      <c r="DJ46" s="2"/>
      <c r="DK46" s="2"/>
      <c r="DL46" s="2"/>
      <c r="DM46" s="2"/>
      <c r="DN46" s="65">
        <v>69.2</v>
      </c>
      <c r="DO46" s="65">
        <v>69.2</v>
      </c>
      <c r="DP46" s="65">
        <v>43.1</v>
      </c>
      <c r="DQ46" s="65">
        <v>43.1</v>
      </c>
      <c r="DR46" s="56">
        <v>409</v>
      </c>
      <c r="DS46" s="59">
        <v>58.3</v>
      </c>
      <c r="DT46" s="57">
        <v>3356208.44</v>
      </c>
      <c r="DU46" s="66">
        <f>DR46-15</f>
        <v>394</v>
      </c>
      <c r="DV46" s="66">
        <f>DS46-15</f>
        <v>43.3</v>
      </c>
      <c r="DW46" s="87"/>
      <c r="DX46" s="6"/>
      <c r="DY46" s="66">
        <f t="shared" si="5"/>
        <v>3233120.1109046452</v>
      </c>
      <c r="DZ46" s="66">
        <v>1819276.86</v>
      </c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88"/>
      <c r="GQ46" s="88"/>
      <c r="GR46" s="88"/>
      <c r="GS46" s="88"/>
      <c r="GT46" s="88"/>
      <c r="GU46" s="88"/>
    </row>
    <row r="47" spans="1:203" s="91" customFormat="1" ht="63" customHeight="1" x14ac:dyDescent="0.25">
      <c r="A47" s="97">
        <v>43</v>
      </c>
      <c r="B47" s="97">
        <v>2068</v>
      </c>
      <c r="C47" s="97">
        <v>720</v>
      </c>
      <c r="D47" s="97" t="s">
        <v>80</v>
      </c>
      <c r="E47" s="40" t="s">
        <v>4</v>
      </c>
      <c r="F47" s="41">
        <v>636</v>
      </c>
      <c r="G47" s="3" t="s">
        <v>82</v>
      </c>
      <c r="H47" s="43" t="s">
        <v>5</v>
      </c>
      <c r="I47" s="72" t="s">
        <v>195</v>
      </c>
      <c r="J47" s="43">
        <v>14</v>
      </c>
      <c r="K47" s="43">
        <v>806</v>
      </c>
      <c r="L47" s="43" t="s">
        <v>5</v>
      </c>
      <c r="M47" s="43"/>
      <c r="N47" s="4">
        <f t="shared" si="3"/>
        <v>3912.8</v>
      </c>
      <c r="O47" s="4">
        <f t="shared" si="4"/>
        <v>238.4</v>
      </c>
      <c r="P47" s="73">
        <v>3674.4</v>
      </c>
      <c r="Q47" s="133">
        <v>1975</v>
      </c>
      <c r="R47" s="43" t="s">
        <v>66</v>
      </c>
      <c r="S47" s="43">
        <v>11</v>
      </c>
      <c r="T47" s="43">
        <v>1</v>
      </c>
      <c r="U47" s="43">
        <v>1989</v>
      </c>
      <c r="V47" s="43">
        <v>10</v>
      </c>
      <c r="W47" s="73">
        <v>2299</v>
      </c>
      <c r="X47" s="73">
        <v>583</v>
      </c>
      <c r="Y47" s="73">
        <v>17722</v>
      </c>
      <c r="Z47" s="73"/>
      <c r="AA47" s="73">
        <v>3692.8</v>
      </c>
      <c r="AB47" s="73"/>
      <c r="AC47" s="73">
        <v>3454.4</v>
      </c>
      <c r="AD47" s="73">
        <v>2011.5</v>
      </c>
      <c r="AE47" s="73">
        <v>3674.4</v>
      </c>
      <c r="AF47" s="73">
        <v>238.4</v>
      </c>
      <c r="AG47" s="73"/>
      <c r="AH47" s="73"/>
      <c r="AI47" s="73">
        <v>52.8</v>
      </c>
      <c r="AJ47" s="74">
        <v>52.8</v>
      </c>
      <c r="AK47" s="74"/>
      <c r="AL47" s="74"/>
      <c r="AM47" s="73">
        <v>62</v>
      </c>
      <c r="AN47" s="73">
        <v>3</v>
      </c>
      <c r="AO47" s="73">
        <v>108.4</v>
      </c>
      <c r="AP47" s="73">
        <v>34.6</v>
      </c>
      <c r="AQ47" s="73">
        <v>40</v>
      </c>
      <c r="AR47" s="73">
        <v>2189.3000000000002</v>
      </c>
      <c r="AS47" s="73">
        <v>1236.5999999999999</v>
      </c>
      <c r="AT47" s="73">
        <v>19</v>
      </c>
      <c r="AU47" s="73">
        <v>1156.7</v>
      </c>
      <c r="AV47" s="73"/>
      <c r="AW47" s="73">
        <v>740.3</v>
      </c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43"/>
      <c r="BL47" s="43">
        <v>806</v>
      </c>
      <c r="BM47" s="43" t="s">
        <v>5</v>
      </c>
      <c r="BN47" s="44"/>
      <c r="BO47" s="44"/>
      <c r="BP47" s="45" t="s">
        <v>196</v>
      </c>
      <c r="BQ47" s="46" t="s">
        <v>51</v>
      </c>
      <c r="BR47" s="47">
        <v>12733105</v>
      </c>
      <c r="BS47" s="47"/>
      <c r="BT47" s="47"/>
      <c r="BU47" s="48">
        <f>BR47+BS47-BT47</f>
        <v>12733105</v>
      </c>
      <c r="BV47" s="47"/>
      <c r="BW47" s="49"/>
      <c r="BX47" s="49"/>
      <c r="BY47" s="47">
        <f>BU106+BW47-BX47</f>
        <v>0</v>
      </c>
      <c r="BZ47" s="49"/>
      <c r="CA47" s="49"/>
      <c r="CB47" s="47">
        <f>BY47+BZ47-CA47</f>
        <v>0</v>
      </c>
      <c r="CC47" s="47">
        <f>BL106</f>
        <v>0</v>
      </c>
      <c r="CD47" s="49"/>
      <c r="CE47" s="49"/>
      <c r="CF47" s="47">
        <f>CB47+CD47-CE47</f>
        <v>0</v>
      </c>
      <c r="CG47" s="47"/>
      <c r="CH47" s="47"/>
      <c r="CI47" s="49">
        <v>1959428</v>
      </c>
      <c r="CJ47" s="49"/>
      <c r="CK47" s="49"/>
      <c r="CL47" s="5">
        <v>0.7</v>
      </c>
      <c r="CM47" s="47"/>
      <c r="CN47" s="47">
        <f>CI47+CJ47-CK47+CM47</f>
        <v>1959428</v>
      </c>
      <c r="CO47" s="50"/>
      <c r="CP47" s="51">
        <v>540</v>
      </c>
      <c r="CQ47" s="52" t="s">
        <v>84</v>
      </c>
      <c r="CR47" s="53" t="s">
        <v>85</v>
      </c>
      <c r="CS47" s="54">
        <v>409</v>
      </c>
      <c r="CT47" s="55" t="s">
        <v>52</v>
      </c>
      <c r="CU47" s="56">
        <v>73.599999999999994</v>
      </c>
      <c r="CV47" s="57"/>
      <c r="CW47" s="58">
        <f>BU47/N47</f>
        <v>3254.218206910652</v>
      </c>
      <c r="CX47" s="59">
        <f>CU47*CW47</f>
        <v>239510.46002862396</v>
      </c>
      <c r="CY47" s="60" t="s">
        <v>132</v>
      </c>
      <c r="CZ47" s="61"/>
      <c r="DA47" s="62"/>
      <c r="DB47" s="5"/>
      <c r="DC47" s="63"/>
      <c r="DD47" s="64"/>
      <c r="DE47" s="2"/>
      <c r="DF47" s="2"/>
      <c r="DG47" s="2"/>
      <c r="DH47" s="2"/>
      <c r="DI47" s="2"/>
      <c r="DJ47" s="2"/>
      <c r="DK47" s="2"/>
      <c r="DL47" s="2"/>
      <c r="DM47" s="2"/>
      <c r="DN47" s="65">
        <v>15.2</v>
      </c>
      <c r="DO47" s="65">
        <v>0</v>
      </c>
      <c r="DP47" s="65">
        <v>45.2</v>
      </c>
      <c r="DQ47" s="65">
        <v>45.2</v>
      </c>
      <c r="DR47" s="56">
        <v>238.4</v>
      </c>
      <c r="DS47" s="59">
        <v>52.8</v>
      </c>
      <c r="DT47" s="57">
        <v>1882718.3</v>
      </c>
      <c r="DU47" s="66">
        <f>DR47-52.8</f>
        <v>185.60000000000002</v>
      </c>
      <c r="DV47" s="66">
        <f>DS47-52.8</f>
        <v>0</v>
      </c>
      <c r="DW47" s="87"/>
      <c r="DX47" s="6"/>
      <c r="DY47" s="66">
        <f t="shared" si="5"/>
        <v>1465740.4214765104</v>
      </c>
      <c r="DZ47" s="66">
        <v>442788.14</v>
      </c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88"/>
      <c r="GQ47" s="88"/>
      <c r="GR47" s="88"/>
      <c r="GS47" s="88"/>
      <c r="GT47" s="88"/>
      <c r="GU47" s="88"/>
    </row>
    <row r="48" spans="1:203" s="91" customFormat="1" ht="63" customHeight="1" x14ac:dyDescent="0.25">
      <c r="A48" s="97">
        <v>44</v>
      </c>
      <c r="B48" s="97">
        <v>2074</v>
      </c>
      <c r="C48" s="97">
        <v>51</v>
      </c>
      <c r="D48" s="97" t="s">
        <v>80</v>
      </c>
      <c r="E48" s="40" t="s">
        <v>4</v>
      </c>
      <c r="F48" s="41">
        <v>642</v>
      </c>
      <c r="G48" s="3" t="s">
        <v>82</v>
      </c>
      <c r="H48" s="43" t="s">
        <v>5</v>
      </c>
      <c r="I48" s="72" t="s">
        <v>197</v>
      </c>
      <c r="J48" s="43">
        <v>14</v>
      </c>
      <c r="K48" s="43">
        <v>814</v>
      </c>
      <c r="L48" s="43" t="s">
        <v>5</v>
      </c>
      <c r="M48" s="43"/>
      <c r="N48" s="4">
        <f t="shared" si="3"/>
        <v>5175.7</v>
      </c>
      <c r="O48" s="4">
        <f t="shared" si="4"/>
        <v>67.8</v>
      </c>
      <c r="P48" s="73">
        <v>5107.8999999999996</v>
      </c>
      <c r="Q48" s="43">
        <v>1987</v>
      </c>
      <c r="R48" s="43" t="s">
        <v>66</v>
      </c>
      <c r="S48" s="43">
        <v>14</v>
      </c>
      <c r="T48" s="43">
        <v>1</v>
      </c>
      <c r="U48" s="43">
        <v>2000</v>
      </c>
      <c r="V48" s="43">
        <v>10</v>
      </c>
      <c r="W48" s="73">
        <v>2502</v>
      </c>
      <c r="X48" s="73">
        <v>734</v>
      </c>
      <c r="Y48" s="73">
        <v>25749</v>
      </c>
      <c r="Z48" s="73"/>
      <c r="AA48" s="73">
        <v>4820</v>
      </c>
      <c r="AB48" s="73"/>
      <c r="AC48" s="73">
        <v>4752.2</v>
      </c>
      <c r="AD48" s="73">
        <v>2779.6</v>
      </c>
      <c r="AE48" s="73">
        <v>5107.8999999999996</v>
      </c>
      <c r="AF48" s="73">
        <v>67.8</v>
      </c>
      <c r="AG48" s="73"/>
      <c r="AH48" s="73"/>
      <c r="AI48" s="73">
        <v>53.8</v>
      </c>
      <c r="AJ48" s="74">
        <v>53.8</v>
      </c>
      <c r="AK48" s="74">
        <v>14</v>
      </c>
      <c r="AL48" s="74"/>
      <c r="AM48" s="73">
        <v>84</v>
      </c>
      <c r="AN48" s="73"/>
      <c r="AO48" s="73"/>
      <c r="AP48" s="73"/>
      <c r="AQ48" s="73">
        <v>57</v>
      </c>
      <c r="AR48" s="73">
        <v>3058.4</v>
      </c>
      <c r="AS48" s="73">
        <v>1735.6</v>
      </c>
      <c r="AT48" s="73">
        <v>27</v>
      </c>
      <c r="AU48" s="73">
        <v>1693.8</v>
      </c>
      <c r="AV48" s="73"/>
      <c r="AW48" s="73">
        <v>1044</v>
      </c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43">
        <v>814</v>
      </c>
      <c r="BM48" s="43" t="s">
        <v>5</v>
      </c>
      <c r="BN48" s="44" t="s">
        <v>198</v>
      </c>
      <c r="BO48" s="44"/>
      <c r="BP48" s="45" t="s">
        <v>199</v>
      </c>
      <c r="BQ48" s="46" t="s">
        <v>55</v>
      </c>
      <c r="BR48" s="47">
        <v>19883270</v>
      </c>
      <c r="BS48" s="47"/>
      <c r="BT48" s="47"/>
      <c r="BU48" s="48">
        <v>19883270</v>
      </c>
      <c r="BV48" s="47"/>
      <c r="BW48" s="47"/>
      <c r="BX48" s="47"/>
      <c r="BY48" s="47">
        <v>43923826</v>
      </c>
      <c r="BZ48" s="47"/>
      <c r="CA48" s="47"/>
      <c r="CB48" s="47">
        <v>43923826</v>
      </c>
      <c r="CC48" s="47">
        <v>58</v>
      </c>
      <c r="CD48" s="47"/>
      <c r="CE48" s="47"/>
      <c r="CF48" s="47">
        <v>43923826</v>
      </c>
      <c r="CG48" s="47"/>
      <c r="CH48" s="47"/>
      <c r="CI48" s="49">
        <v>2689544</v>
      </c>
      <c r="CJ48" s="47"/>
      <c r="CK48" s="47"/>
      <c r="CL48" s="5">
        <v>0.7</v>
      </c>
      <c r="CM48" s="47"/>
      <c r="CN48" s="47">
        <v>2689544</v>
      </c>
      <c r="CO48" s="50"/>
      <c r="CP48" s="51">
        <v>586</v>
      </c>
      <c r="CQ48" s="52" t="s">
        <v>84</v>
      </c>
      <c r="CR48" s="53" t="s">
        <v>85</v>
      </c>
      <c r="CS48" s="54">
        <v>447</v>
      </c>
      <c r="CT48" s="55" t="s">
        <v>55</v>
      </c>
      <c r="CU48" s="56">
        <v>493.1</v>
      </c>
      <c r="CV48" s="57">
        <v>45</v>
      </c>
      <c r="CW48" s="58">
        <v>4390.9875888874167</v>
      </c>
      <c r="CX48" s="59">
        <v>2165195.9800803852</v>
      </c>
      <c r="CY48" s="60" t="s">
        <v>105</v>
      </c>
      <c r="CZ48" s="61"/>
      <c r="DA48" s="62"/>
      <c r="DB48" s="5"/>
      <c r="DC48" s="63"/>
      <c r="DD48" s="64"/>
      <c r="DE48" s="2"/>
      <c r="DF48" s="2"/>
      <c r="DG48" s="2"/>
      <c r="DH48" s="2"/>
      <c r="DI48" s="2"/>
      <c r="DJ48" s="2"/>
      <c r="DK48" s="2"/>
      <c r="DL48" s="2"/>
      <c r="DM48" s="2"/>
      <c r="DN48" s="65">
        <v>45</v>
      </c>
      <c r="DO48" s="65">
        <v>45</v>
      </c>
      <c r="DP48" s="65">
        <v>3.7</v>
      </c>
      <c r="DQ48" s="65">
        <v>0</v>
      </c>
      <c r="DR48" s="56">
        <v>67.8</v>
      </c>
      <c r="DS48" s="59">
        <v>53.8</v>
      </c>
      <c r="DT48" s="57">
        <v>651656.55000000005</v>
      </c>
      <c r="DU48" s="66">
        <f>DR48-59.6</f>
        <v>8.1999999999999957</v>
      </c>
      <c r="DV48" s="66">
        <f>DS48-53.8</f>
        <v>0</v>
      </c>
      <c r="DW48" s="87"/>
      <c r="DX48" s="6"/>
      <c r="DY48" s="66">
        <f t="shared" si="5"/>
        <v>78813.91902654864</v>
      </c>
      <c r="DZ48" s="66">
        <v>256732.2</v>
      </c>
      <c r="EA48" s="88"/>
      <c r="EB48" s="88"/>
      <c r="EC48" s="88"/>
      <c r="ED48" s="88"/>
      <c r="EE48" s="88"/>
      <c r="EF48" s="88"/>
      <c r="EG48" s="88"/>
      <c r="EH48" s="88"/>
      <c r="EI48" s="88"/>
      <c r="EJ48" s="88"/>
      <c r="EK48" s="88"/>
      <c r="EL48" s="88"/>
      <c r="EM48" s="88"/>
      <c r="EN48" s="88"/>
      <c r="EO48" s="88"/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88"/>
      <c r="FD48" s="88"/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88"/>
      <c r="FQ48" s="88"/>
      <c r="FR48" s="88"/>
      <c r="FS48" s="88"/>
      <c r="FT48" s="88"/>
      <c r="FU48" s="88"/>
      <c r="FV48" s="88"/>
      <c r="FW48" s="88"/>
      <c r="FX48" s="88"/>
      <c r="FY48" s="88"/>
      <c r="FZ48" s="88"/>
      <c r="GA48" s="88"/>
      <c r="GB48" s="88"/>
      <c r="GC48" s="88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88"/>
      <c r="GQ48" s="88"/>
      <c r="GR48" s="88"/>
      <c r="GS48" s="88"/>
      <c r="GT48" s="88"/>
      <c r="GU48" s="88"/>
    </row>
    <row r="49" spans="1:203" s="91" customFormat="1" ht="63" customHeight="1" x14ac:dyDescent="0.25">
      <c r="A49" s="97">
        <v>45</v>
      </c>
      <c r="B49" s="97">
        <v>2099</v>
      </c>
      <c r="C49" s="97">
        <v>52</v>
      </c>
      <c r="D49" s="97" t="s">
        <v>80</v>
      </c>
      <c r="E49" s="40" t="s">
        <v>4</v>
      </c>
      <c r="F49" s="41">
        <v>667</v>
      </c>
      <c r="G49" s="3" t="s">
        <v>82</v>
      </c>
      <c r="H49" s="43" t="s">
        <v>5</v>
      </c>
      <c r="I49" s="72" t="s">
        <v>200</v>
      </c>
      <c r="J49" s="43">
        <v>1</v>
      </c>
      <c r="K49" s="43">
        <v>841</v>
      </c>
      <c r="L49" s="43" t="s">
        <v>5</v>
      </c>
      <c r="M49" s="43"/>
      <c r="N49" s="4">
        <f t="shared" si="3"/>
        <v>1658.2</v>
      </c>
      <c r="O49" s="4">
        <f t="shared" si="4"/>
        <v>123.19999999999999</v>
      </c>
      <c r="P49" s="73">
        <v>1535</v>
      </c>
      <c r="Q49" s="43">
        <v>1975</v>
      </c>
      <c r="R49" s="43" t="s">
        <v>66</v>
      </c>
      <c r="S49" s="43">
        <v>9</v>
      </c>
      <c r="T49" s="43">
        <v>1</v>
      </c>
      <c r="U49" s="43">
        <v>1991</v>
      </c>
      <c r="V49" s="43">
        <v>10</v>
      </c>
      <c r="W49" s="73" t="s">
        <v>44</v>
      </c>
      <c r="X49" s="73">
        <v>330</v>
      </c>
      <c r="Y49" s="73">
        <v>8348</v>
      </c>
      <c r="Z49" s="73">
        <v>0</v>
      </c>
      <c r="AA49" s="73">
        <v>1692</v>
      </c>
      <c r="AB49" s="73">
        <v>0</v>
      </c>
      <c r="AC49" s="73">
        <v>1495.8</v>
      </c>
      <c r="AD49" s="73">
        <v>959.2</v>
      </c>
      <c r="AE49" s="73">
        <v>1535</v>
      </c>
      <c r="AF49" s="73">
        <v>196.2</v>
      </c>
      <c r="AG49" s="73">
        <v>73</v>
      </c>
      <c r="AH49" s="73">
        <v>0</v>
      </c>
      <c r="AI49" s="73">
        <v>112.9</v>
      </c>
      <c r="AJ49" s="73">
        <v>33.799999999999997</v>
      </c>
      <c r="AK49" s="73"/>
      <c r="AL49" s="73"/>
      <c r="AM49" s="73">
        <v>25</v>
      </c>
      <c r="AN49" s="73">
        <v>1</v>
      </c>
      <c r="AO49" s="73">
        <v>29.2</v>
      </c>
      <c r="AP49" s="73">
        <v>14</v>
      </c>
      <c r="AQ49" s="73">
        <v>8</v>
      </c>
      <c r="AR49" s="73">
        <v>384.9</v>
      </c>
      <c r="AS49" s="73">
        <v>225.7</v>
      </c>
      <c r="AT49" s="73">
        <v>16</v>
      </c>
      <c r="AU49" s="73">
        <v>1081.7</v>
      </c>
      <c r="AV49" s="73"/>
      <c r="AW49" s="73">
        <v>719.5</v>
      </c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43">
        <v>841</v>
      </c>
      <c r="BM49" s="43" t="s">
        <v>5</v>
      </c>
      <c r="BN49" s="44" t="s">
        <v>201</v>
      </c>
      <c r="BO49" s="44"/>
      <c r="BP49" s="45" t="s">
        <v>202</v>
      </c>
      <c r="BQ49" s="46" t="s">
        <v>56</v>
      </c>
      <c r="BR49" s="47">
        <v>19786118</v>
      </c>
      <c r="BS49" s="47"/>
      <c r="BT49" s="47"/>
      <c r="BU49" s="48">
        <v>19786118</v>
      </c>
      <c r="BV49" s="47"/>
      <c r="BW49" s="47"/>
      <c r="BX49" s="47"/>
      <c r="BY49" s="47">
        <v>38633884</v>
      </c>
      <c r="BZ49" s="47"/>
      <c r="CA49" s="47"/>
      <c r="CB49" s="47">
        <v>38633884</v>
      </c>
      <c r="CC49" s="47">
        <v>59</v>
      </c>
      <c r="CD49" s="47"/>
      <c r="CE49" s="47"/>
      <c r="CF49" s="47">
        <v>38633884</v>
      </c>
      <c r="CG49" s="47"/>
      <c r="CH49" s="47"/>
      <c r="CI49" s="49">
        <v>1077262</v>
      </c>
      <c r="CJ49" s="47"/>
      <c r="CK49" s="47"/>
      <c r="CL49" s="5">
        <v>0.8</v>
      </c>
      <c r="CM49" s="47"/>
      <c r="CN49" s="47">
        <v>1077262</v>
      </c>
      <c r="CO49" s="50"/>
      <c r="CP49" s="51">
        <v>588</v>
      </c>
      <c r="CQ49" s="52" t="s">
        <v>84</v>
      </c>
      <c r="CR49" s="53" t="s">
        <v>85</v>
      </c>
      <c r="CS49" s="54">
        <v>449</v>
      </c>
      <c r="CT49" s="55" t="s">
        <v>56</v>
      </c>
      <c r="CU49" s="56">
        <v>377.8</v>
      </c>
      <c r="CV49" s="57">
        <v>44.7</v>
      </c>
      <c r="CW49" s="58">
        <v>4492.0466774127635</v>
      </c>
      <c r="CX49" s="59">
        <v>1697095.2347265421</v>
      </c>
      <c r="CY49" s="60" t="s">
        <v>105</v>
      </c>
      <c r="CZ49" s="61"/>
      <c r="DA49" s="62"/>
      <c r="DB49" s="5"/>
      <c r="DC49" s="63"/>
      <c r="DD49" s="64"/>
      <c r="DE49" s="2"/>
      <c r="DF49" s="2"/>
      <c r="DG49" s="2"/>
      <c r="DH49" s="2"/>
      <c r="DI49" s="2"/>
      <c r="DJ49" s="2"/>
      <c r="DK49" s="2"/>
      <c r="DL49" s="2"/>
      <c r="DM49" s="2"/>
      <c r="DN49" s="65">
        <v>44.7</v>
      </c>
      <c r="DO49" s="65">
        <v>44.7</v>
      </c>
      <c r="DP49" s="65">
        <v>14.5</v>
      </c>
      <c r="DQ49" s="65">
        <v>14.5</v>
      </c>
      <c r="DR49" s="56">
        <v>196.2</v>
      </c>
      <c r="DS49" s="59">
        <v>112.9</v>
      </c>
      <c r="DT49" s="57">
        <v>1406958.93</v>
      </c>
      <c r="DU49" s="66">
        <f>DR49-33.8</f>
        <v>162.39999999999998</v>
      </c>
      <c r="DV49" s="66">
        <f>DS49-33.8</f>
        <v>79.100000000000009</v>
      </c>
      <c r="DW49" s="87"/>
      <c r="DX49" s="6"/>
      <c r="DY49" s="66">
        <f t="shared" si="5"/>
        <v>1164577.6260550458</v>
      </c>
      <c r="DZ49" s="66">
        <v>2790880.76</v>
      </c>
      <c r="EA49" s="88"/>
      <c r="EB49" s="88"/>
      <c r="EC49" s="88"/>
      <c r="ED49" s="88"/>
      <c r="EE49" s="88"/>
      <c r="EF49" s="88"/>
      <c r="EG49" s="88"/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88"/>
      <c r="FG49" s="88"/>
      <c r="FH49" s="88"/>
      <c r="FI49" s="88"/>
      <c r="FJ49" s="88"/>
      <c r="FK49" s="88"/>
      <c r="FL49" s="88"/>
      <c r="FM49" s="88"/>
      <c r="FN49" s="88"/>
      <c r="FO49" s="88"/>
      <c r="FP49" s="88"/>
      <c r="FQ49" s="88"/>
      <c r="FR49" s="88"/>
      <c r="FS49" s="88"/>
      <c r="FT49" s="88"/>
      <c r="FU49" s="88"/>
      <c r="FV49" s="88"/>
      <c r="FW49" s="88"/>
      <c r="FX49" s="88"/>
      <c r="FY49" s="88"/>
      <c r="FZ49" s="88"/>
      <c r="GA49" s="88"/>
      <c r="GB49" s="88"/>
      <c r="GC49" s="88"/>
      <c r="GD49" s="88"/>
      <c r="GE49" s="88"/>
      <c r="GF49" s="88"/>
      <c r="GG49" s="88"/>
      <c r="GH49" s="88"/>
      <c r="GI49" s="88"/>
      <c r="GJ49" s="88"/>
      <c r="GK49" s="88"/>
      <c r="GL49" s="88"/>
      <c r="GM49" s="88"/>
      <c r="GN49" s="88"/>
      <c r="GO49" s="88"/>
      <c r="GP49" s="88"/>
      <c r="GQ49" s="88"/>
      <c r="GR49" s="88"/>
      <c r="GS49" s="88"/>
      <c r="GT49" s="88"/>
      <c r="GU49" s="88"/>
    </row>
    <row r="50" spans="1:203" s="91" customFormat="1" ht="63" customHeight="1" x14ac:dyDescent="0.25">
      <c r="A50" s="97">
        <v>46</v>
      </c>
      <c r="B50" s="97">
        <v>2107</v>
      </c>
      <c r="C50" s="97">
        <v>722</v>
      </c>
      <c r="D50" s="97" t="s">
        <v>80</v>
      </c>
      <c r="E50" s="40" t="s">
        <v>4</v>
      </c>
      <c r="F50" s="41">
        <v>675</v>
      </c>
      <c r="G50" s="3" t="s">
        <v>82</v>
      </c>
      <c r="H50" s="43" t="s">
        <v>5</v>
      </c>
      <c r="I50" s="72" t="s">
        <v>203</v>
      </c>
      <c r="J50" s="43">
        <v>1</v>
      </c>
      <c r="K50" s="43">
        <v>849</v>
      </c>
      <c r="L50" s="43" t="s">
        <v>5</v>
      </c>
      <c r="M50" s="43"/>
      <c r="N50" s="4">
        <f t="shared" si="3"/>
        <v>6376.7999999999993</v>
      </c>
      <c r="O50" s="4">
        <f t="shared" si="4"/>
        <v>624.9</v>
      </c>
      <c r="P50" s="73">
        <v>5751.9</v>
      </c>
      <c r="Q50" s="43">
        <v>1974</v>
      </c>
      <c r="R50" s="43" t="s">
        <v>66</v>
      </c>
      <c r="S50" s="43">
        <v>9</v>
      </c>
      <c r="T50" s="43">
        <v>3</v>
      </c>
      <c r="U50" s="43">
        <v>1989</v>
      </c>
      <c r="V50" s="43">
        <v>11</v>
      </c>
      <c r="W50" s="73">
        <v>3248</v>
      </c>
      <c r="X50" s="73">
        <v>1322</v>
      </c>
      <c r="Y50" s="73">
        <v>29179</v>
      </c>
      <c r="Z50" s="73">
        <v>0</v>
      </c>
      <c r="AA50" s="73">
        <v>6286.8</v>
      </c>
      <c r="AB50" s="73">
        <v>0</v>
      </c>
      <c r="AC50" s="73">
        <v>5661.9</v>
      </c>
      <c r="AD50" s="73">
        <v>3371.2</v>
      </c>
      <c r="AE50" s="73">
        <v>5751.9</v>
      </c>
      <c r="AF50" s="73">
        <v>624.9</v>
      </c>
      <c r="AG50" s="73"/>
      <c r="AH50" s="73">
        <v>0</v>
      </c>
      <c r="AI50" s="73">
        <v>112.2</v>
      </c>
      <c r="AJ50" s="73">
        <v>15.1</v>
      </c>
      <c r="AK50" s="73"/>
      <c r="AL50" s="73"/>
      <c r="AM50" s="73">
        <v>100</v>
      </c>
      <c r="AN50" s="73">
        <v>0</v>
      </c>
      <c r="AO50" s="73">
        <v>0</v>
      </c>
      <c r="AP50" s="73">
        <v>0</v>
      </c>
      <c r="AQ50" s="73">
        <v>59</v>
      </c>
      <c r="AR50" s="73">
        <v>2972.8</v>
      </c>
      <c r="AS50" s="73">
        <v>1716.5</v>
      </c>
      <c r="AT50" s="73">
        <v>41</v>
      </c>
      <c r="AU50" s="73">
        <v>2689.1</v>
      </c>
      <c r="AV50" s="73"/>
      <c r="AW50" s="73">
        <v>1654.7</v>
      </c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43">
        <v>849</v>
      </c>
      <c r="BM50" s="43" t="s">
        <v>5</v>
      </c>
      <c r="BN50" s="44" t="s">
        <v>204</v>
      </c>
      <c r="BO50" s="44"/>
      <c r="BP50" s="45" t="s">
        <v>205</v>
      </c>
      <c r="BQ50" s="46" t="s">
        <v>57</v>
      </c>
      <c r="BR50" s="47">
        <v>32977872</v>
      </c>
      <c r="BS50" s="49"/>
      <c r="BT50" s="49"/>
      <c r="BU50" s="48">
        <v>32977872</v>
      </c>
      <c r="BV50" s="47"/>
      <c r="BW50" s="47"/>
      <c r="BX50" s="47"/>
      <c r="BY50" s="47">
        <v>20685526</v>
      </c>
      <c r="BZ50" s="47"/>
      <c r="CA50" s="47"/>
      <c r="CB50" s="47">
        <v>20685526</v>
      </c>
      <c r="CC50" s="47">
        <v>738</v>
      </c>
      <c r="CD50" s="47"/>
      <c r="CE50" s="47"/>
      <c r="CF50" s="47">
        <v>20685526</v>
      </c>
      <c r="CG50" s="47"/>
      <c r="CH50" s="47"/>
      <c r="CI50" s="49">
        <v>2035744</v>
      </c>
      <c r="CJ50" s="47"/>
      <c r="CK50" s="47"/>
      <c r="CL50" s="5">
        <v>0.7</v>
      </c>
      <c r="CM50" s="47"/>
      <c r="CN50" s="47">
        <v>2035744</v>
      </c>
      <c r="CO50" s="50"/>
      <c r="CP50" s="51">
        <v>601</v>
      </c>
      <c r="CQ50" s="52" t="s">
        <v>84</v>
      </c>
      <c r="CR50" s="53" t="s">
        <v>85</v>
      </c>
      <c r="CS50" s="54">
        <v>457</v>
      </c>
      <c r="CT50" s="55" t="s">
        <v>57</v>
      </c>
      <c r="CU50" s="56">
        <v>558.4</v>
      </c>
      <c r="CV50" s="57">
        <v>36.700000000000003</v>
      </c>
      <c r="CW50" s="58">
        <v>8407.360611854685</v>
      </c>
      <c r="CX50" s="59">
        <v>4694670.1656596558</v>
      </c>
      <c r="CY50" s="60" t="s">
        <v>133</v>
      </c>
      <c r="CZ50" s="61"/>
      <c r="DA50" s="62"/>
      <c r="DB50" s="5"/>
      <c r="DC50" s="63"/>
      <c r="DD50" s="64"/>
      <c r="DE50" s="2"/>
      <c r="DF50" s="2"/>
      <c r="DG50" s="2"/>
      <c r="DH50" s="2"/>
      <c r="DI50" s="2"/>
      <c r="DJ50" s="2"/>
      <c r="DK50" s="2"/>
      <c r="DL50" s="2"/>
      <c r="DM50" s="2"/>
      <c r="DN50" s="65">
        <v>55.2</v>
      </c>
      <c r="DO50" s="65">
        <v>36.700000000000003</v>
      </c>
      <c r="DP50" s="65">
        <v>106.7</v>
      </c>
      <c r="DQ50" s="65">
        <v>0</v>
      </c>
      <c r="DR50" s="56">
        <v>615.4</v>
      </c>
      <c r="DS50" s="59">
        <v>112.2</v>
      </c>
      <c r="DT50" s="57">
        <v>5052537.07</v>
      </c>
      <c r="DU50" s="66">
        <f>DR50-15.1</f>
        <v>600.29999999999995</v>
      </c>
      <c r="DV50" s="66">
        <f>DS50-15.1</f>
        <v>97.100000000000009</v>
      </c>
      <c r="DW50" s="87"/>
      <c r="DX50" s="6"/>
      <c r="DY50" s="66">
        <f t="shared" si="5"/>
        <v>4928563.5409831004</v>
      </c>
      <c r="DZ50" s="66">
        <v>4542269.5199999996</v>
      </c>
      <c r="EA50" s="88"/>
      <c r="EB50" s="88"/>
      <c r="EC50" s="88"/>
      <c r="ED50" s="88"/>
      <c r="EE50" s="88"/>
      <c r="EF50" s="88"/>
      <c r="EG50" s="88"/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88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88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88"/>
      <c r="GQ50" s="88"/>
      <c r="GR50" s="88"/>
      <c r="GS50" s="88"/>
      <c r="GT50" s="88"/>
      <c r="GU50" s="88"/>
    </row>
    <row r="51" spans="1:203" s="91" customFormat="1" ht="63" customHeight="1" x14ac:dyDescent="0.25">
      <c r="A51" s="97">
        <v>47</v>
      </c>
      <c r="B51" s="97">
        <v>2115</v>
      </c>
      <c r="C51" s="97"/>
      <c r="D51" s="97" t="s">
        <v>80</v>
      </c>
      <c r="E51" s="40" t="s">
        <v>4</v>
      </c>
      <c r="F51" s="41">
        <v>683</v>
      </c>
      <c r="G51" s="3" t="s">
        <v>82</v>
      </c>
      <c r="H51" s="43" t="s">
        <v>5</v>
      </c>
      <c r="I51" s="72" t="s">
        <v>206</v>
      </c>
      <c r="J51" s="43">
        <v>8</v>
      </c>
      <c r="K51" s="43">
        <v>859</v>
      </c>
      <c r="L51" s="43" t="s">
        <v>5</v>
      </c>
      <c r="M51" s="43"/>
      <c r="N51" s="4">
        <f t="shared" si="3"/>
        <v>2570</v>
      </c>
      <c r="O51" s="4">
        <f t="shared" si="4"/>
        <v>134.9</v>
      </c>
      <c r="P51" s="73">
        <v>2435.1</v>
      </c>
      <c r="Q51" s="43">
        <v>1978</v>
      </c>
      <c r="R51" s="43" t="s">
        <v>71</v>
      </c>
      <c r="S51" s="43">
        <v>9</v>
      </c>
      <c r="T51" s="43">
        <v>1</v>
      </c>
      <c r="U51" s="43">
        <v>1992</v>
      </c>
      <c r="V51" s="43">
        <v>8</v>
      </c>
      <c r="W51" s="73" t="s">
        <v>44</v>
      </c>
      <c r="X51" s="73">
        <v>402</v>
      </c>
      <c r="Y51" s="73">
        <v>9962</v>
      </c>
      <c r="Z51" s="73">
        <v>2436.1999999999998</v>
      </c>
      <c r="AA51" s="73"/>
      <c r="AB51" s="73"/>
      <c r="AC51" s="73">
        <v>2301.3000000000002</v>
      </c>
      <c r="AD51" s="73">
        <v>1237.3</v>
      </c>
      <c r="AE51" s="73">
        <v>2435.1</v>
      </c>
      <c r="AF51" s="73">
        <v>134.9</v>
      </c>
      <c r="AG51" s="73"/>
      <c r="AH51" s="73"/>
      <c r="AI51" s="73">
        <v>47.1</v>
      </c>
      <c r="AJ51" s="73">
        <v>47.1</v>
      </c>
      <c r="AK51" s="73"/>
      <c r="AL51" s="73"/>
      <c r="AM51" s="73">
        <v>43</v>
      </c>
      <c r="AN51" s="73">
        <v>9</v>
      </c>
      <c r="AO51" s="73">
        <v>292.2</v>
      </c>
      <c r="AP51" s="73">
        <v>123.9</v>
      </c>
      <c r="AQ51" s="73">
        <v>26</v>
      </c>
      <c r="AR51" s="73">
        <v>1426.1</v>
      </c>
      <c r="AS51" s="73">
        <v>741.6</v>
      </c>
      <c r="AT51" s="73">
        <v>8</v>
      </c>
      <c r="AU51" s="73">
        <v>583</v>
      </c>
      <c r="AV51" s="73"/>
      <c r="AW51" s="73">
        <v>371.8</v>
      </c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43">
        <v>859</v>
      </c>
      <c r="BM51" s="43" t="s">
        <v>5</v>
      </c>
      <c r="BN51" s="44" t="s">
        <v>207</v>
      </c>
      <c r="BO51" s="44"/>
      <c r="BP51" s="45" t="s">
        <v>208</v>
      </c>
      <c r="BQ51" s="46"/>
      <c r="BR51" s="47"/>
      <c r="BS51" s="49"/>
      <c r="BT51" s="49"/>
      <c r="BU51" s="48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9"/>
      <c r="CJ51" s="47"/>
      <c r="CK51" s="47"/>
      <c r="CL51" s="5"/>
      <c r="CM51" s="47"/>
      <c r="CN51" s="47"/>
      <c r="CO51" s="50"/>
      <c r="CP51" s="51"/>
      <c r="CQ51" s="52"/>
      <c r="CR51" s="53"/>
      <c r="CS51" s="54"/>
      <c r="CT51" s="55"/>
      <c r="CU51" s="56"/>
      <c r="CV51" s="57"/>
      <c r="CW51" s="58"/>
      <c r="CX51" s="59"/>
      <c r="CY51" s="60"/>
      <c r="CZ51" s="61"/>
      <c r="DA51" s="62"/>
      <c r="DB51" s="5"/>
      <c r="DC51" s="63"/>
      <c r="DD51" s="64"/>
      <c r="DE51" s="2"/>
      <c r="DF51" s="2"/>
      <c r="DG51" s="2"/>
      <c r="DH51" s="2"/>
      <c r="DI51" s="2"/>
      <c r="DJ51" s="2"/>
      <c r="DK51" s="2"/>
      <c r="DL51" s="2"/>
      <c r="DM51" s="2"/>
      <c r="DN51" s="65"/>
      <c r="DO51" s="65"/>
      <c r="DP51" s="65">
        <v>15.2</v>
      </c>
      <c r="DQ51" s="65">
        <v>15.2</v>
      </c>
      <c r="DR51" s="56">
        <v>80.3</v>
      </c>
      <c r="DS51" s="59">
        <v>47.1</v>
      </c>
      <c r="DT51" s="57">
        <v>523786.81</v>
      </c>
      <c r="DU51" s="66">
        <f>DR51-47.1</f>
        <v>33.199999999999996</v>
      </c>
      <c r="DV51" s="66">
        <f>DS51-47.1</f>
        <v>0</v>
      </c>
      <c r="DW51" s="87"/>
      <c r="DX51" s="6"/>
      <c r="DY51" s="66">
        <f t="shared" si="5"/>
        <v>216559.42829389786</v>
      </c>
      <c r="DZ51" s="66">
        <v>8620733.5800000001</v>
      </c>
      <c r="EA51" s="88"/>
      <c r="EB51" s="88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88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88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88"/>
      <c r="GQ51" s="88"/>
      <c r="GR51" s="88"/>
      <c r="GS51" s="88"/>
      <c r="GT51" s="88"/>
      <c r="GU51" s="88"/>
    </row>
    <row r="52" spans="1:203" s="91" customFormat="1" ht="63" customHeight="1" x14ac:dyDescent="0.25">
      <c r="A52" s="97">
        <v>48</v>
      </c>
      <c r="B52" s="97">
        <v>2127</v>
      </c>
      <c r="C52" s="97">
        <v>469</v>
      </c>
      <c r="D52" s="97" t="s">
        <v>80</v>
      </c>
      <c r="E52" s="40" t="s">
        <v>4</v>
      </c>
      <c r="F52" s="41">
        <v>695</v>
      </c>
      <c r="G52" s="3" t="s">
        <v>82</v>
      </c>
      <c r="H52" s="43" t="s">
        <v>5</v>
      </c>
      <c r="I52" s="72" t="s">
        <v>270</v>
      </c>
      <c r="J52" s="43">
        <v>6</v>
      </c>
      <c r="K52" s="43">
        <v>880</v>
      </c>
      <c r="L52" s="43" t="s">
        <v>5</v>
      </c>
      <c r="M52" s="43"/>
      <c r="N52" s="4">
        <f t="shared" si="3"/>
        <v>4886.5999999999995</v>
      </c>
      <c r="O52" s="4">
        <f t="shared" si="4"/>
        <v>414.2</v>
      </c>
      <c r="P52" s="73">
        <v>4472.3999999999996</v>
      </c>
      <c r="Q52" s="43">
        <v>1968</v>
      </c>
      <c r="R52" s="43" t="s">
        <v>66</v>
      </c>
      <c r="S52" s="43">
        <v>5</v>
      </c>
      <c r="T52" s="43">
        <v>6</v>
      </c>
      <c r="U52" s="43">
        <v>1995</v>
      </c>
      <c r="V52" s="43">
        <v>21</v>
      </c>
      <c r="W52" s="73">
        <v>4245</v>
      </c>
      <c r="X52" s="73">
        <v>1287</v>
      </c>
      <c r="Y52" s="73">
        <v>19022</v>
      </c>
      <c r="Z52" s="73"/>
      <c r="AA52" s="73">
        <v>4872.2</v>
      </c>
      <c r="AB52" s="73"/>
      <c r="AC52" s="73">
        <v>4458</v>
      </c>
      <c r="AD52" s="73">
        <v>2995.8</v>
      </c>
      <c r="AE52" s="73">
        <v>4472.3999999999996</v>
      </c>
      <c r="AF52" s="73">
        <v>414.2</v>
      </c>
      <c r="AG52" s="73"/>
      <c r="AH52" s="73"/>
      <c r="AI52" s="73">
        <v>67.2</v>
      </c>
      <c r="AJ52" s="73">
        <v>67.2</v>
      </c>
      <c r="AK52" s="73"/>
      <c r="AL52" s="73"/>
      <c r="AM52" s="73">
        <v>98</v>
      </c>
      <c r="AN52" s="73">
        <v>15</v>
      </c>
      <c r="AO52" s="73">
        <v>459.9</v>
      </c>
      <c r="AP52" s="73">
        <v>254</v>
      </c>
      <c r="AQ52" s="73">
        <v>59</v>
      </c>
      <c r="AR52" s="73">
        <v>2585.5</v>
      </c>
      <c r="AS52" s="73">
        <v>1706.5</v>
      </c>
      <c r="AT52" s="73">
        <v>24</v>
      </c>
      <c r="AU52" s="73">
        <v>1412.6</v>
      </c>
      <c r="AV52" s="73"/>
      <c r="AW52" s="73">
        <v>1035.3</v>
      </c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43"/>
      <c r="BL52" s="43">
        <v>880</v>
      </c>
      <c r="BM52" s="43" t="s">
        <v>5</v>
      </c>
      <c r="BN52" s="44"/>
      <c r="BO52" s="44"/>
      <c r="BP52" s="45" t="s">
        <v>271</v>
      </c>
      <c r="BQ52" s="46" t="s">
        <v>15</v>
      </c>
      <c r="BR52" s="47">
        <v>7996283</v>
      </c>
      <c r="BS52" s="49"/>
      <c r="BT52" s="49"/>
      <c r="BU52" s="48">
        <v>7996283</v>
      </c>
      <c r="BV52" s="49"/>
      <c r="BW52" s="47"/>
      <c r="BX52" s="47"/>
      <c r="BY52" s="47">
        <v>17236765</v>
      </c>
      <c r="BZ52" s="47"/>
      <c r="CA52" s="47"/>
      <c r="CB52" s="47">
        <v>17236765</v>
      </c>
      <c r="CC52" s="47">
        <v>135</v>
      </c>
      <c r="CD52" s="47"/>
      <c r="CE52" s="47"/>
      <c r="CF52" s="47">
        <v>17236765</v>
      </c>
      <c r="CG52" s="47"/>
      <c r="CH52" s="47"/>
      <c r="CI52" s="49">
        <v>7256181</v>
      </c>
      <c r="CJ52" s="47"/>
      <c r="CK52" s="47"/>
      <c r="CL52" s="5">
        <v>0.7</v>
      </c>
      <c r="CM52" s="47"/>
      <c r="CN52" s="47">
        <v>7256181</v>
      </c>
      <c r="CO52" s="50"/>
      <c r="CP52" s="51">
        <v>1541</v>
      </c>
      <c r="CQ52" s="52" t="s">
        <v>84</v>
      </c>
      <c r="CR52" s="53" t="s">
        <v>25</v>
      </c>
      <c r="CS52" s="54">
        <v>565</v>
      </c>
      <c r="CT52" s="55" t="s">
        <v>16</v>
      </c>
      <c r="CU52" s="56">
        <v>397.1</v>
      </c>
      <c r="CV52" s="59">
        <v>49.7</v>
      </c>
      <c r="CW52" s="58">
        <v>4485.2383890509309</v>
      </c>
      <c r="CX52" s="59">
        <v>1781088.1642921248</v>
      </c>
      <c r="CY52" s="60" t="s">
        <v>122</v>
      </c>
      <c r="CZ52" s="61"/>
      <c r="DA52" s="62"/>
      <c r="DB52" s="5"/>
      <c r="DC52" s="63"/>
      <c r="DD52" s="64"/>
      <c r="DE52" s="2"/>
      <c r="DF52" s="2"/>
      <c r="DG52" s="2"/>
      <c r="DH52" s="2"/>
      <c r="DI52" s="2"/>
      <c r="DJ52" s="2"/>
      <c r="DK52" s="2"/>
      <c r="DL52" s="2"/>
      <c r="DM52" s="2"/>
      <c r="DN52" s="65">
        <v>49.7</v>
      </c>
      <c r="DO52" s="71">
        <v>49.7</v>
      </c>
      <c r="DP52" s="71">
        <v>47.8</v>
      </c>
      <c r="DQ52" s="71">
        <v>44.3</v>
      </c>
      <c r="DR52" s="56">
        <v>414.2</v>
      </c>
      <c r="DS52" s="59">
        <v>67.2</v>
      </c>
      <c r="DT52" s="57">
        <v>1795242.02</v>
      </c>
      <c r="DU52" s="66">
        <f>DR52-67.2</f>
        <v>347</v>
      </c>
      <c r="DV52" s="66">
        <f>DS52-67.2</f>
        <v>0</v>
      </c>
      <c r="DW52" s="87"/>
      <c r="DX52" s="6"/>
      <c r="DY52" s="66">
        <f t="shared" si="5"/>
        <v>1503981.1225012073</v>
      </c>
      <c r="DZ52" s="66">
        <v>3134307.14</v>
      </c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</row>
    <row r="53" spans="1:203" s="91" customFormat="1" ht="63" customHeight="1" x14ac:dyDescent="0.25">
      <c r="A53" s="97">
        <v>49</v>
      </c>
      <c r="B53" s="97">
        <v>2159</v>
      </c>
      <c r="C53" s="97">
        <v>739</v>
      </c>
      <c r="D53" s="97" t="s">
        <v>80</v>
      </c>
      <c r="E53" s="40" t="s">
        <v>4</v>
      </c>
      <c r="F53" s="41">
        <v>727</v>
      </c>
      <c r="G53" s="3" t="s">
        <v>82</v>
      </c>
      <c r="H53" s="43" t="s">
        <v>5</v>
      </c>
      <c r="I53" s="72" t="s">
        <v>276</v>
      </c>
      <c r="J53" s="43">
        <v>6</v>
      </c>
      <c r="K53" s="43">
        <v>941</v>
      </c>
      <c r="L53" s="43" t="s">
        <v>5</v>
      </c>
      <c r="M53" s="43"/>
      <c r="N53" s="4">
        <f t="shared" si="3"/>
        <v>4420</v>
      </c>
      <c r="O53" s="4">
        <f t="shared" si="4"/>
        <v>198.8</v>
      </c>
      <c r="P53" s="73">
        <v>4221.2</v>
      </c>
      <c r="Q53" s="43">
        <v>1988</v>
      </c>
      <c r="R53" s="43" t="s">
        <v>86</v>
      </c>
      <c r="S53" s="43">
        <v>9</v>
      </c>
      <c r="T53" s="43">
        <v>2</v>
      </c>
      <c r="U53" s="43">
        <v>1995</v>
      </c>
      <c r="V53" s="43">
        <v>5</v>
      </c>
      <c r="W53" s="73">
        <v>3260</v>
      </c>
      <c r="X53" s="73">
        <v>2535</v>
      </c>
      <c r="Y53" s="73">
        <v>15973</v>
      </c>
      <c r="Z53" s="73">
        <v>4078.1</v>
      </c>
      <c r="AA53" s="73"/>
      <c r="AB53" s="73"/>
      <c r="AC53" s="73">
        <v>3845</v>
      </c>
      <c r="AD53" s="73">
        <v>2628.4</v>
      </c>
      <c r="AE53" s="73">
        <v>4221.2</v>
      </c>
      <c r="AF53" s="73">
        <v>233.1</v>
      </c>
      <c r="AG53" s="73"/>
      <c r="AH53" s="73">
        <v>34.299999999999997</v>
      </c>
      <c r="AI53" s="73">
        <v>45.9</v>
      </c>
      <c r="AJ53" s="73">
        <v>45.9</v>
      </c>
      <c r="AK53" s="73"/>
      <c r="AL53" s="73"/>
      <c r="AM53" s="73">
        <v>72</v>
      </c>
      <c r="AN53" s="73"/>
      <c r="AO53" s="73"/>
      <c r="AP53" s="73"/>
      <c r="AQ53" s="73">
        <v>18</v>
      </c>
      <c r="AR53" s="73">
        <v>783.5</v>
      </c>
      <c r="AS53" s="73">
        <v>494.8</v>
      </c>
      <c r="AT53" s="73">
        <v>54</v>
      </c>
      <c r="AU53" s="73">
        <v>3061.5</v>
      </c>
      <c r="AV53" s="73"/>
      <c r="AW53" s="73">
        <v>2133.6</v>
      </c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43">
        <v>941</v>
      </c>
      <c r="BM53" s="43" t="s">
        <v>5</v>
      </c>
      <c r="BN53" s="44" t="s">
        <v>277</v>
      </c>
      <c r="BO53" s="44"/>
      <c r="BP53" s="45" t="s">
        <v>278</v>
      </c>
      <c r="BQ53" s="46" t="s">
        <v>2</v>
      </c>
      <c r="BR53" s="47">
        <v>20169593</v>
      </c>
      <c r="BS53" s="47"/>
      <c r="BT53" s="47"/>
      <c r="BU53" s="48">
        <v>20169593</v>
      </c>
      <c r="BV53" s="49"/>
      <c r="BW53" s="47"/>
      <c r="BX53" s="47"/>
      <c r="BY53" s="47">
        <v>35181727</v>
      </c>
      <c r="BZ53" s="47"/>
      <c r="CA53" s="47"/>
      <c r="CB53" s="47">
        <v>35181727</v>
      </c>
      <c r="CC53" s="47">
        <v>423</v>
      </c>
      <c r="CD53" s="47"/>
      <c r="CE53" s="47"/>
      <c r="CF53" s="47">
        <v>35181727</v>
      </c>
      <c r="CG53" s="47"/>
      <c r="CH53" s="47"/>
      <c r="CI53" s="49">
        <v>2191712</v>
      </c>
      <c r="CJ53" s="47"/>
      <c r="CK53" s="47"/>
      <c r="CL53" s="5">
        <v>0.7</v>
      </c>
      <c r="CM53" s="47"/>
      <c r="CN53" s="47">
        <v>2191712</v>
      </c>
      <c r="CO53" s="50"/>
      <c r="CP53" s="51">
        <v>1749</v>
      </c>
      <c r="CQ53" s="52" t="s">
        <v>84</v>
      </c>
      <c r="CR53" s="53" t="s">
        <v>25</v>
      </c>
      <c r="CS53" s="54">
        <v>750</v>
      </c>
      <c r="CT53" s="55" t="s">
        <v>3</v>
      </c>
      <c r="CU53" s="56">
        <v>774.5</v>
      </c>
      <c r="CV53" s="59">
        <v>682.9</v>
      </c>
      <c r="CW53" s="58">
        <v>5110.4956039222643</v>
      </c>
      <c r="CX53" s="59">
        <v>3958078.8452377939</v>
      </c>
      <c r="CY53" s="60" t="s">
        <v>136</v>
      </c>
      <c r="CZ53" s="61"/>
      <c r="DA53" s="62"/>
      <c r="DB53" s="5"/>
      <c r="DC53" s="63"/>
      <c r="DD53" s="64"/>
      <c r="DE53" s="2"/>
      <c r="DF53" s="2"/>
      <c r="DG53" s="2"/>
      <c r="DH53" s="2"/>
      <c r="DI53" s="2"/>
      <c r="DJ53" s="2"/>
      <c r="DK53" s="2"/>
      <c r="DL53" s="2"/>
      <c r="DM53" s="2"/>
      <c r="DN53" s="65">
        <v>92.2</v>
      </c>
      <c r="DO53" s="71">
        <v>92.2</v>
      </c>
      <c r="DP53" s="71">
        <v>16.899999999999999</v>
      </c>
      <c r="DQ53" s="71">
        <v>16.899999999999999</v>
      </c>
      <c r="DR53" s="56">
        <v>233.1</v>
      </c>
      <c r="DS53" s="59">
        <v>45.9</v>
      </c>
      <c r="DT53" s="57">
        <v>996772.62</v>
      </c>
      <c r="DU53" s="66">
        <f>DR53-45.9</f>
        <v>187.2</v>
      </c>
      <c r="DV53" s="66">
        <f>DS53-45.9</f>
        <v>0</v>
      </c>
      <c r="DW53" s="87"/>
      <c r="DX53" s="6"/>
      <c r="DY53" s="66">
        <f t="shared" si="5"/>
        <v>800496.93034749036</v>
      </c>
      <c r="DZ53" s="66">
        <v>596288.55000000005</v>
      </c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</row>
    <row r="54" spans="1:203" s="91" customFormat="1" ht="63" customHeight="1" x14ac:dyDescent="0.25">
      <c r="A54" s="97">
        <v>50</v>
      </c>
      <c r="B54" s="97">
        <v>2163</v>
      </c>
      <c r="C54" s="97">
        <v>103</v>
      </c>
      <c r="D54" s="97" t="s">
        <v>80</v>
      </c>
      <c r="E54" s="40" t="s">
        <v>4</v>
      </c>
      <c r="F54" s="41">
        <v>731</v>
      </c>
      <c r="G54" s="3" t="s">
        <v>82</v>
      </c>
      <c r="H54" s="43" t="s">
        <v>5</v>
      </c>
      <c r="I54" s="72" t="s">
        <v>279</v>
      </c>
      <c r="J54" s="43">
        <v>6</v>
      </c>
      <c r="K54" s="43">
        <v>947</v>
      </c>
      <c r="L54" s="43" t="s">
        <v>5</v>
      </c>
      <c r="M54" s="43"/>
      <c r="N54" s="4">
        <f t="shared" si="3"/>
        <v>3250.9</v>
      </c>
      <c r="O54" s="4">
        <f t="shared" si="4"/>
        <v>366.1</v>
      </c>
      <c r="P54" s="73">
        <v>2884.8</v>
      </c>
      <c r="Q54" s="43">
        <v>1987</v>
      </c>
      <c r="R54" s="43" t="s">
        <v>66</v>
      </c>
      <c r="S54" s="43">
        <v>9</v>
      </c>
      <c r="T54" s="43">
        <v>1</v>
      </c>
      <c r="U54" s="43">
        <v>1987</v>
      </c>
      <c r="V54" s="43">
        <v>4</v>
      </c>
      <c r="W54" s="73">
        <v>2443</v>
      </c>
      <c r="X54" s="73">
        <v>520</v>
      </c>
      <c r="Y54" s="73">
        <v>14639</v>
      </c>
      <c r="Z54" s="73"/>
      <c r="AA54" s="73">
        <v>3056.5</v>
      </c>
      <c r="AB54" s="73"/>
      <c r="AC54" s="73">
        <v>2690.4</v>
      </c>
      <c r="AD54" s="73">
        <v>1607.5</v>
      </c>
      <c r="AE54" s="73">
        <v>2884.8</v>
      </c>
      <c r="AF54" s="73">
        <v>366.1</v>
      </c>
      <c r="AG54" s="73"/>
      <c r="AH54" s="73"/>
      <c r="AI54" s="73">
        <v>32.299999999999997</v>
      </c>
      <c r="AJ54" s="73">
        <v>32.299999999999997</v>
      </c>
      <c r="AK54" s="73"/>
      <c r="AL54" s="73">
        <v>333.8</v>
      </c>
      <c r="AM54" s="73">
        <v>54</v>
      </c>
      <c r="AN54" s="73">
        <v>10</v>
      </c>
      <c r="AO54" s="73">
        <v>309.3</v>
      </c>
      <c r="AP54" s="73">
        <v>164.6</v>
      </c>
      <c r="AQ54" s="73">
        <v>26</v>
      </c>
      <c r="AR54" s="73">
        <v>1276.3</v>
      </c>
      <c r="AS54" s="73">
        <v>770.4</v>
      </c>
      <c r="AT54" s="73">
        <v>18</v>
      </c>
      <c r="AU54" s="73">
        <v>1104.5999999999999</v>
      </c>
      <c r="AV54" s="73"/>
      <c r="AW54" s="73">
        <v>672.5</v>
      </c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43">
        <v>947</v>
      </c>
      <c r="BM54" s="43" t="s">
        <v>5</v>
      </c>
      <c r="BN54" s="44" t="s">
        <v>280</v>
      </c>
      <c r="BO54" s="44"/>
      <c r="BP54" s="45" t="s">
        <v>281</v>
      </c>
      <c r="BQ54" s="46" t="s">
        <v>0</v>
      </c>
      <c r="BR54" s="47">
        <v>83738332</v>
      </c>
      <c r="BS54" s="47"/>
      <c r="BT54" s="47"/>
      <c r="BU54" s="48">
        <v>83738332</v>
      </c>
      <c r="BV54" s="49"/>
      <c r="BW54" s="47"/>
      <c r="BX54" s="47"/>
      <c r="BY54" s="47">
        <v>28643378</v>
      </c>
      <c r="BZ54" s="47"/>
      <c r="CA54" s="47"/>
      <c r="CB54" s="47">
        <v>28643378</v>
      </c>
      <c r="CC54" s="47">
        <v>518</v>
      </c>
      <c r="CD54" s="47"/>
      <c r="CE54" s="47"/>
      <c r="CF54" s="47">
        <v>28643378</v>
      </c>
      <c r="CG54" s="47"/>
      <c r="CH54" s="47"/>
      <c r="CI54" s="49">
        <v>1788379</v>
      </c>
      <c r="CJ54" s="47"/>
      <c r="CK54" s="47"/>
      <c r="CL54" s="5">
        <v>0.7</v>
      </c>
      <c r="CM54" s="47"/>
      <c r="CN54" s="47">
        <v>1788379</v>
      </c>
      <c r="CO54" s="50"/>
      <c r="CP54" s="51">
        <v>1820</v>
      </c>
      <c r="CQ54" s="52" t="s">
        <v>84</v>
      </c>
      <c r="CR54" s="53" t="s">
        <v>6</v>
      </c>
      <c r="CS54" s="54">
        <v>67</v>
      </c>
      <c r="CT54" s="55" t="s">
        <v>1</v>
      </c>
      <c r="CU54" s="56">
        <v>414.9</v>
      </c>
      <c r="CV54" s="59">
        <v>60.9</v>
      </c>
      <c r="CW54" s="58">
        <v>6735.7629968066021</v>
      </c>
      <c r="CX54" s="59">
        <v>2794668.0673750592</v>
      </c>
      <c r="CY54" s="60" t="s">
        <v>111</v>
      </c>
      <c r="CZ54" s="61"/>
      <c r="DA54" s="62"/>
      <c r="DB54" s="5"/>
      <c r="DC54" s="63"/>
      <c r="DD54" s="64"/>
      <c r="DE54" s="2"/>
      <c r="DF54" s="2"/>
      <c r="DG54" s="2"/>
      <c r="DH54" s="2"/>
      <c r="DI54" s="2"/>
      <c r="DJ54" s="2"/>
      <c r="DK54" s="2"/>
      <c r="DL54" s="2"/>
      <c r="DM54" s="2"/>
      <c r="DN54" s="71">
        <v>46.9</v>
      </c>
      <c r="DO54" s="71">
        <v>46.9</v>
      </c>
      <c r="DP54" s="71">
        <v>60.9</v>
      </c>
      <c r="DQ54" s="71">
        <v>60.9</v>
      </c>
      <c r="DR54" s="56">
        <v>366.1</v>
      </c>
      <c r="DS54" s="59">
        <v>32.299999999999997</v>
      </c>
      <c r="DT54" s="57">
        <v>4467545.1399999997</v>
      </c>
      <c r="DU54" s="66">
        <f>DR54-32.3</f>
        <v>333.8</v>
      </c>
      <c r="DV54" s="66">
        <f>DS54-32.3</f>
        <v>0</v>
      </c>
      <c r="DW54" s="87"/>
      <c r="DX54" s="6"/>
      <c r="DY54" s="66">
        <f t="shared" si="5"/>
        <v>4073385.8719803328</v>
      </c>
      <c r="DZ54" s="66">
        <v>2822900.93</v>
      </c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88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88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88"/>
      <c r="GQ54" s="88"/>
      <c r="GR54" s="88"/>
      <c r="GS54" s="88"/>
      <c r="GT54" s="88"/>
      <c r="GU54" s="88"/>
    </row>
    <row r="55" spans="1:203" s="1" customFormat="1" ht="41.25" customHeight="1" x14ac:dyDescent="0.25">
      <c r="A55" s="140" t="s">
        <v>138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95"/>
      <c r="BR55" s="76"/>
      <c r="BS55" s="76"/>
      <c r="BT55" s="76"/>
      <c r="BU55" s="77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78"/>
      <c r="CR55" s="79"/>
      <c r="CS55" s="80"/>
      <c r="CT55" s="81"/>
      <c r="CU55" s="82"/>
      <c r="CV55" s="83"/>
      <c r="CW55" s="83"/>
      <c r="CX55" s="83"/>
      <c r="CY55" s="94"/>
      <c r="CZ55" s="84"/>
      <c r="DA55" s="85"/>
      <c r="DB55" s="94"/>
      <c r="DC55" s="2"/>
      <c r="DD55" s="86"/>
      <c r="DE55" s="2"/>
      <c r="DF55" s="2"/>
      <c r="DG55" s="2"/>
      <c r="DH55" s="2"/>
      <c r="DI55" s="2"/>
      <c r="DJ55" s="2"/>
      <c r="DK55" s="2"/>
      <c r="DL55" s="2"/>
      <c r="DM55" s="2"/>
      <c r="DN55" s="65">
        <f>SUM(DN5:DN54)</f>
        <v>2694.4999999999995</v>
      </c>
      <c r="DO55" s="65">
        <f>SUM(DO5:DO54)</f>
        <v>2147.3000000000002</v>
      </c>
      <c r="DP55" s="65"/>
      <c r="DQ55" s="65"/>
      <c r="DR55" s="65"/>
      <c r="DS55" s="65"/>
      <c r="DT55" s="65"/>
      <c r="DU55" s="66">
        <f>SUM(DU5:DU54)</f>
        <v>16827.88</v>
      </c>
      <c r="DV55" s="66">
        <f t="shared" ref="DV55:DY55" si="6">SUM(DV5:DV54)</f>
        <v>4351.5000000000009</v>
      </c>
      <c r="DW55" s="66">
        <f t="shared" si="6"/>
        <v>0</v>
      </c>
      <c r="DX55" s="66">
        <f t="shared" si="6"/>
        <v>0</v>
      </c>
      <c r="DY55" s="66">
        <f t="shared" si="6"/>
        <v>119143870.84608939</v>
      </c>
      <c r="DZ55" s="66">
        <f>SUM(DZ5:DZ54)</f>
        <v>128589957.06000003</v>
      </c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</row>
    <row r="56" spans="1:203" s="2" customFormat="1" ht="60" customHeight="1" x14ac:dyDescent="0.25">
      <c r="A56" s="139" t="s">
        <v>301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  <c r="CP56" s="139"/>
      <c r="CQ56" s="139"/>
      <c r="CR56" s="139"/>
      <c r="CS56" s="139"/>
      <c r="CT56" s="139"/>
      <c r="CU56" s="139"/>
      <c r="CV56" s="139"/>
      <c r="CW56" s="139"/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139"/>
      <c r="DM56" s="139"/>
      <c r="DN56" s="139"/>
      <c r="DO56" s="139"/>
      <c r="DP56" s="139"/>
      <c r="DQ56" s="139"/>
      <c r="DR56" s="139"/>
      <c r="DS56" s="139"/>
      <c r="DT56" s="139"/>
      <c r="DU56" s="139"/>
      <c r="DV56" s="139"/>
      <c r="DW56" s="139"/>
      <c r="DX56" s="139"/>
      <c r="DY56" s="139"/>
      <c r="DZ56" s="139"/>
    </row>
    <row r="57" spans="1:203" s="2" customFormat="1" x14ac:dyDescent="0.25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  <c r="CP57" s="139"/>
      <c r="CQ57" s="139"/>
      <c r="CR57" s="139"/>
      <c r="CS57" s="139"/>
      <c r="CT57" s="139"/>
      <c r="CU57" s="139"/>
      <c r="CV57" s="139"/>
      <c r="CW57" s="139"/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39"/>
      <c r="DI57" s="139"/>
      <c r="DJ57" s="139"/>
      <c r="DK57" s="139"/>
      <c r="DL57" s="139"/>
      <c r="DM57" s="139"/>
      <c r="DN57" s="139"/>
      <c r="DO57" s="139"/>
      <c r="DP57" s="139"/>
      <c r="DQ57" s="139"/>
      <c r="DR57" s="139"/>
      <c r="DS57" s="139"/>
      <c r="DT57" s="139"/>
      <c r="DU57" s="139"/>
      <c r="DV57" s="139"/>
      <c r="DW57" s="139"/>
      <c r="DX57" s="139"/>
      <c r="DY57" s="139"/>
      <c r="DZ57" s="139"/>
    </row>
    <row r="58" spans="1:203" s="2" customFormat="1" x14ac:dyDescent="0.25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  <c r="CP58" s="139"/>
      <c r="CQ58" s="139"/>
      <c r="CR58" s="139"/>
      <c r="CS58" s="139"/>
      <c r="CT58" s="139"/>
      <c r="CU58" s="139"/>
      <c r="CV58" s="139"/>
      <c r="CW58" s="139"/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39"/>
      <c r="DI58" s="139"/>
      <c r="DJ58" s="139"/>
      <c r="DK58" s="139"/>
      <c r="DL58" s="139"/>
      <c r="DM58" s="139"/>
      <c r="DN58" s="139"/>
      <c r="DO58" s="139"/>
      <c r="DP58" s="139"/>
      <c r="DQ58" s="139"/>
      <c r="DR58" s="139"/>
      <c r="DS58" s="139"/>
      <c r="DT58" s="139"/>
      <c r="DU58" s="139"/>
      <c r="DV58" s="139"/>
      <c r="DW58" s="139"/>
      <c r="DX58" s="139"/>
      <c r="DY58" s="139"/>
      <c r="DZ58" s="139"/>
    </row>
  </sheetData>
  <sortState ref="B5:DY54">
    <sortCondition ref="B5:B54"/>
  </sortState>
  <mergeCells count="8">
    <mergeCell ref="DV1:DZ1"/>
    <mergeCell ref="A56:DZ58"/>
    <mergeCell ref="A55:BP55"/>
    <mergeCell ref="A2:DZ2"/>
    <mergeCell ref="E4:F4"/>
    <mergeCell ref="G4:BP4"/>
    <mergeCell ref="E3:F3"/>
    <mergeCell ref="G3:BP3"/>
  </mergeCells>
  <pageMargins left="0.78740157480314965" right="0.59055118110236227" top="0.51" bottom="0.42" header="0.15748031496062992" footer="0.19685039370078741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"/>
  <sheetViews>
    <sheetView workbookViewId="0">
      <selection activeCell="H12" sqref="H12"/>
    </sheetView>
  </sheetViews>
  <sheetFormatPr defaultRowHeight="15.75" x14ac:dyDescent="0.25"/>
  <sheetData>
    <row r="1" spans="1:194" s="131" customFormat="1" ht="41.25" customHeight="1" x14ac:dyDescent="0.25">
      <c r="A1" s="98">
        <v>321</v>
      </c>
      <c r="B1" s="98"/>
      <c r="C1" s="98" t="s">
        <v>80</v>
      </c>
      <c r="D1" s="99" t="s">
        <v>81</v>
      </c>
      <c r="E1" s="100">
        <v>321</v>
      </c>
      <c r="F1" s="101" t="s">
        <v>82</v>
      </c>
      <c r="G1" s="102" t="s">
        <v>83</v>
      </c>
      <c r="H1" s="103" t="s">
        <v>148</v>
      </c>
      <c r="I1" s="102">
        <v>3</v>
      </c>
      <c r="J1" s="104">
        <v>425</v>
      </c>
      <c r="K1" s="104" t="s">
        <v>83</v>
      </c>
      <c r="L1" s="104"/>
      <c r="M1" s="102">
        <f>N1+O1</f>
        <v>5825.5999999999995</v>
      </c>
      <c r="N1" s="102">
        <f t="shared" ref="N1" si="0">AE1-AF1-AG1</f>
        <v>200.7</v>
      </c>
      <c r="O1" s="102">
        <v>5624.9</v>
      </c>
      <c r="P1" s="105">
        <v>1965</v>
      </c>
      <c r="Q1" s="102" t="s">
        <v>71</v>
      </c>
      <c r="R1" s="102">
        <v>1994</v>
      </c>
      <c r="S1" s="102">
        <v>5</v>
      </c>
      <c r="T1" s="102">
        <v>8</v>
      </c>
      <c r="U1" s="102">
        <v>16</v>
      </c>
      <c r="V1" s="102">
        <v>7126</v>
      </c>
      <c r="W1" s="102">
        <v>1751</v>
      </c>
      <c r="X1" s="102">
        <v>20490</v>
      </c>
      <c r="Y1" s="102">
        <v>5825.6</v>
      </c>
      <c r="Z1" s="102"/>
      <c r="AA1" s="102"/>
      <c r="AB1" s="102">
        <v>5624.9</v>
      </c>
      <c r="AC1" s="102">
        <v>3870.6</v>
      </c>
      <c r="AD1" s="102">
        <v>5624.9</v>
      </c>
      <c r="AE1" s="102">
        <v>200.7</v>
      </c>
      <c r="AF1" s="102"/>
      <c r="AG1" s="102"/>
      <c r="AH1" s="102">
        <v>17.399999999999999</v>
      </c>
      <c r="AI1" s="102">
        <v>17.399999999999999</v>
      </c>
      <c r="AJ1" s="102"/>
      <c r="AK1" s="102"/>
      <c r="AL1" s="102">
        <v>116</v>
      </c>
      <c r="AM1" s="102">
        <v>19</v>
      </c>
      <c r="AN1" s="102"/>
      <c r="AO1" s="102">
        <v>579</v>
      </c>
      <c r="AP1" s="102">
        <v>330.6</v>
      </c>
      <c r="AQ1" s="102">
        <v>48</v>
      </c>
      <c r="AR1" s="102">
        <v>2162.3000000000002</v>
      </c>
      <c r="AS1" s="102">
        <v>1459.9</v>
      </c>
      <c r="AT1" s="102">
        <v>40</v>
      </c>
      <c r="AU1" s="102">
        <v>2332.4</v>
      </c>
      <c r="AV1" s="102">
        <v>1675.3</v>
      </c>
      <c r="AW1" s="102">
        <v>9</v>
      </c>
      <c r="AX1" s="102">
        <v>551.20000000000005</v>
      </c>
      <c r="AY1" s="102">
        <v>404.8</v>
      </c>
      <c r="AZ1" s="102">
        <v>10</v>
      </c>
      <c r="BA1" s="102">
        <v>617.9</v>
      </c>
      <c r="BB1" s="102">
        <v>452.4</v>
      </c>
      <c r="BC1" s="102"/>
      <c r="BD1" s="102"/>
      <c r="BE1" s="102"/>
      <c r="BF1" s="102"/>
      <c r="BG1" s="102"/>
      <c r="BH1" s="102"/>
      <c r="BI1" s="102"/>
      <c r="BJ1" s="102"/>
      <c r="BK1" s="104">
        <v>425</v>
      </c>
      <c r="BL1" s="104" t="s">
        <v>83</v>
      </c>
      <c r="BM1" s="106" t="s">
        <v>149</v>
      </c>
      <c r="BN1" s="106"/>
      <c r="BO1" s="107" t="s">
        <v>150</v>
      </c>
      <c r="BP1" s="108" t="s">
        <v>150</v>
      </c>
      <c r="BQ1" s="109">
        <v>23146638</v>
      </c>
      <c r="BR1" s="109"/>
      <c r="BS1" s="109"/>
      <c r="BT1" s="110">
        <f>BQ1+BR1-BS1</f>
        <v>23146638</v>
      </c>
      <c r="BU1" s="109"/>
      <c r="BV1" s="109"/>
      <c r="BW1" s="109"/>
      <c r="BX1" s="109">
        <f t="shared" ref="BX1" si="1">BT81+BV1-BW1</f>
        <v>0</v>
      </c>
      <c r="BY1" s="109"/>
      <c r="BZ1" s="109"/>
      <c r="CA1" s="109">
        <f t="shared" ref="CA1" si="2">BX1+BY1-BZ1</f>
        <v>0</v>
      </c>
      <c r="CB1" s="109">
        <v>22</v>
      </c>
      <c r="CC1" s="109"/>
      <c r="CD1" s="109"/>
      <c r="CE1" s="109">
        <v>28536632</v>
      </c>
      <c r="CF1" s="109"/>
      <c r="CG1" s="109"/>
      <c r="CH1" s="111">
        <v>6392206</v>
      </c>
      <c r="CI1" s="109"/>
      <c r="CJ1" s="109"/>
      <c r="CK1" s="112">
        <v>0.7</v>
      </c>
      <c r="CL1" s="109"/>
      <c r="CM1" s="109">
        <f t="shared" ref="CM1" si="3">CH1+CI1-CJ1+CL1</f>
        <v>6392206</v>
      </c>
      <c r="CN1" s="113"/>
      <c r="CO1" s="114">
        <v>421</v>
      </c>
      <c r="CP1" s="115" t="s">
        <v>84</v>
      </c>
      <c r="CQ1" s="116" t="s">
        <v>85</v>
      </c>
      <c r="CR1" s="117">
        <v>322</v>
      </c>
      <c r="CS1" s="118" t="s">
        <v>151</v>
      </c>
      <c r="CT1" s="119">
        <v>152.69999999999999</v>
      </c>
      <c r="CU1" s="120">
        <v>17.399999999999999</v>
      </c>
      <c r="CV1" s="121">
        <f t="shared" ref="CV1" si="4">BT1/M1</f>
        <v>3973.2624965668774</v>
      </c>
      <c r="CW1" s="122">
        <f t="shared" ref="CW1" si="5">CT1*CV1</f>
        <v>606717.1832257621</v>
      </c>
      <c r="CX1" s="123"/>
      <c r="CY1" s="124"/>
      <c r="CZ1" s="125"/>
      <c r="DA1" s="126"/>
      <c r="DB1" s="127"/>
      <c r="DC1" s="128"/>
      <c r="DD1" s="129"/>
      <c r="DE1" s="129"/>
      <c r="DF1" s="129"/>
      <c r="DG1" s="129"/>
      <c r="DH1" s="129"/>
      <c r="DI1" s="129"/>
      <c r="DJ1" s="129"/>
      <c r="DK1" s="129"/>
      <c r="DL1" s="129"/>
      <c r="DM1" s="130"/>
      <c r="DN1" s="130"/>
      <c r="DO1" s="130"/>
      <c r="DP1" s="130"/>
      <c r="DQ1" s="130"/>
      <c r="DR1" s="130"/>
      <c r="DS1" s="130"/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/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30"/>
      <c r="EU1" s="130"/>
      <c r="EV1" s="130"/>
      <c r="EW1" s="130"/>
      <c r="EX1" s="130"/>
      <c r="EY1" s="130"/>
      <c r="EZ1" s="130"/>
      <c r="FA1" s="130"/>
      <c r="FB1" s="130"/>
      <c r="FC1" s="130"/>
      <c r="FD1" s="130"/>
      <c r="FE1" s="130"/>
      <c r="FF1" s="130"/>
      <c r="FG1" s="130"/>
      <c r="FH1" s="130"/>
      <c r="FI1" s="130"/>
      <c r="FJ1" s="130"/>
      <c r="FK1" s="130"/>
      <c r="FL1" s="130"/>
      <c r="FM1" s="130"/>
      <c r="FN1" s="130"/>
      <c r="FO1" s="130"/>
      <c r="FP1" s="130"/>
      <c r="FQ1" s="130"/>
      <c r="FR1" s="130"/>
      <c r="FS1" s="130"/>
      <c r="FT1" s="130"/>
      <c r="FU1" s="130"/>
      <c r="FV1" s="130"/>
      <c r="FW1" s="130"/>
      <c r="FX1" s="130"/>
      <c r="FY1" s="130"/>
      <c r="FZ1" s="130"/>
      <c r="GA1" s="130"/>
      <c r="GB1" s="130"/>
      <c r="GC1" s="130"/>
      <c r="GD1" s="130"/>
      <c r="GE1" s="130"/>
      <c r="GF1" s="130"/>
      <c r="GG1" s="130"/>
      <c r="GH1" s="130"/>
      <c r="GI1" s="130"/>
      <c r="GJ1" s="130"/>
      <c r="GK1" s="130"/>
      <c r="GL1" s="1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</vt:lpstr>
      <vt:lpstr>Лист1</vt:lpstr>
      <vt:lpstr>'приложение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Ю. Токарева</cp:lastModifiedBy>
  <cp:lastPrinted>2016-02-29T11:07:01Z</cp:lastPrinted>
  <dcterms:created xsi:type="dcterms:W3CDTF">2005-05-11T10:29:54Z</dcterms:created>
  <dcterms:modified xsi:type="dcterms:W3CDTF">2016-04-01T07:11:04Z</dcterms:modified>
</cp:coreProperties>
</file>